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RM&amp;guide" sheetId="1" r:id="rId4"/>
    <sheet state="visible" name="RPE charts" sheetId="2" r:id="rId5"/>
    <sheet state="visible" name="Program Master" sheetId="3" r:id="rId6"/>
    <sheet state="visible" name="W1" sheetId="4" r:id="rId7"/>
    <sheet state="visible" name="W2" sheetId="5" r:id="rId8"/>
    <sheet state="visible" name="W3" sheetId="6" r:id="rId9"/>
    <sheet state="visible" name="W4" sheetId="7" r:id="rId10"/>
    <sheet state="visible" name="W5(deload)" sheetId="8" r:id="rId11"/>
    <sheet state="visible" name="W6" sheetId="9" r:id="rId12"/>
    <sheet state="visible" name="W7" sheetId="10" r:id="rId13"/>
    <sheet state="visible" name="W8" sheetId="11" r:id="rId14"/>
    <sheet state="visible" name="W9(deload)" sheetId="12" r:id="rId15"/>
    <sheet state="visible" name="W10" sheetId="13" r:id="rId16"/>
    <sheet state="visible" name="W11" sheetId="14" r:id="rId17"/>
    <sheet state="visible" name="W12" sheetId="15" r:id="rId18"/>
    <sheet state="visible" name="MAX week" sheetId="16" r:id="rId19"/>
    <sheet state="visible" name="Charts" sheetId="17" r:id="rId20"/>
    <sheet state="hidden" name="RPE Chart" sheetId="18" r:id="rId21"/>
  </sheets>
  <definedNames>
    <definedName localSheetId="17" name="Range_RPE_Chart">'RPE Chart'!$C$3:$O$16</definedName>
    <definedName localSheetId="0" name="Range_Big3">'1RM&amp;guide'!$B$7:$C$9</definedName>
    <definedName hidden="1" localSheetId="2" name="_xlnm._FilterDatabase">'Program Master'!$A$1:$K$162</definedName>
  </definedNames>
  <calcPr/>
  <extLst>
    <ext uri="GoogleSheetsCustomDataVersion2">
      <go:sheetsCustomData xmlns:go="http://customooxmlschemas.google.com/" r:id="rId22" roundtripDataChecksum="V1h2lawmCfMSohEbzeCKo/EzVx0pU743ZJX5t3Pl7/s="/>
    </ext>
  </extLst>
</workbook>
</file>

<file path=xl/sharedStrings.xml><?xml version="1.0" encoding="utf-8"?>
<sst xmlns="http://schemas.openxmlformats.org/spreadsheetml/2006/main" count="1508" uniqueCount="87">
  <si>
    <t>LOAD</t>
  </si>
  <si>
    <t>SQUAT</t>
  </si>
  <si>
    <t>kg</t>
  </si>
  <si>
    <t>BENCH PRESS</t>
  </si>
  <si>
    <t>DEAD LIFT</t>
  </si>
  <si>
    <t>プログラムガイド</t>
  </si>
  <si>
    <t>https://docs.google.com/presentation/d/1xS5zte0bEmmk3RlySRpsdCXwPtp7WGT68nD--I5If7w/edit</t>
  </si>
  <si>
    <t>RPES/RPE</t>
  </si>
  <si>
    <t>WEEK</t>
  </si>
  <si>
    <t>DAY</t>
  </si>
  <si>
    <t>Exercise</t>
  </si>
  <si>
    <t>detail</t>
  </si>
  <si>
    <t>Search Key</t>
  </si>
  <si>
    <t>reps</t>
  </si>
  <si>
    <t>sets</t>
  </si>
  <si>
    <t>%</t>
  </si>
  <si>
    <t>RPE</t>
  </si>
  <si>
    <t>Kg</t>
  </si>
  <si>
    <t>Volume</t>
  </si>
  <si>
    <t>e1RM</t>
  </si>
  <si>
    <t>WEEK1</t>
  </si>
  <si>
    <t>DAY1</t>
  </si>
  <si>
    <t>スクワット</t>
  </si>
  <si>
    <t>ポーズスクワット</t>
  </si>
  <si>
    <t>ベンチプレス</t>
  </si>
  <si>
    <t>ケツあげベンチ</t>
  </si>
  <si>
    <t>ルーマニアンデッドリフト</t>
  </si>
  <si>
    <t>DAY2</t>
  </si>
  <si>
    <t>フロントスクワット</t>
  </si>
  <si>
    <t>足上げベンチプレス</t>
  </si>
  <si>
    <t>LEGS</t>
  </si>
  <si>
    <t>ブルガリアンスクワット</t>
  </si>
  <si>
    <t>DAY3</t>
  </si>
  <si>
    <t>デッドリフト</t>
  </si>
  <si>
    <t>テンポベンチプレス</t>
  </si>
  <si>
    <t>PULL</t>
  </si>
  <si>
    <t>懸垂</t>
  </si>
  <si>
    <t>ROW</t>
  </si>
  <si>
    <t>インバーテッドロウ</t>
  </si>
  <si>
    <t>SHOULDER</t>
  </si>
  <si>
    <t>オーバーヘッドプレス</t>
  </si>
  <si>
    <t>WEEK2</t>
  </si>
  <si>
    <t>WEEK3</t>
  </si>
  <si>
    <t>WEEK4</t>
  </si>
  <si>
    <t>WEEK5</t>
  </si>
  <si>
    <t>WEEK6</t>
  </si>
  <si>
    <t>WEEK7</t>
  </si>
  <si>
    <t>WEEK8</t>
  </si>
  <si>
    <t>WEEK9</t>
  </si>
  <si>
    <t>WEEK10</t>
  </si>
  <si>
    <t>WEEK11</t>
  </si>
  <si>
    <t>WEEK12</t>
  </si>
  <si>
    <t>MAX WEEK</t>
  </si>
  <si>
    <t>ESTIMATE</t>
  </si>
  <si>
    <t>Set</t>
  </si>
  <si>
    <t>1RM</t>
  </si>
  <si>
    <t>Warm up</t>
  </si>
  <si>
    <t>SETS</t>
  </si>
  <si>
    <t>REPS</t>
  </si>
  <si>
    <t xml:space="preserve">  Memo </t>
  </si>
  <si>
    <t>ルーマニアンデッド</t>
  </si>
  <si>
    <t>バーもしくはごく軽いダンベル</t>
  </si>
  <si>
    <t>ラットプルもしくはアシスト懸垂</t>
  </si>
  <si>
    <t>肩甲骨意識のため軽いので</t>
  </si>
  <si>
    <t>自重</t>
  </si>
  <si>
    <t>Day1</t>
  </si>
  <si>
    <t>%/RPE</t>
  </si>
  <si>
    <t>KG</t>
  </si>
  <si>
    <t>Memo</t>
  </si>
  <si>
    <t>通常のスクワット</t>
  </si>
  <si>
    <t>ボトムで1秒止める</t>
  </si>
  <si>
    <t>通常のベンチプレス</t>
  </si>
  <si>
    <t>軽くお尻をあげる</t>
  </si>
  <si>
    <t>Day2</t>
  </si>
  <si>
    <t>前でホールド</t>
  </si>
  <si>
    <t>難しいのでできなければ軽いのから</t>
  </si>
  <si>
    <t>マックス触る</t>
  </si>
  <si>
    <t>足を上げてのベンチプレス</t>
  </si>
  <si>
    <t>Day3</t>
  </si>
  <si>
    <t>3秒で降ろして１秒止めて3秒であげる</t>
  </si>
  <si>
    <t>自重がきつければバンドアシスト</t>
  </si>
  <si>
    <t>斜め懸垂</t>
  </si>
  <si>
    <t>バーベルで</t>
  </si>
  <si>
    <t>RPEをここに記入</t>
  </si>
  <si>
    <t>スクワットマックスの93%以上でやるのが理想</t>
  </si>
  <si>
    <t>MAX測定</t>
  </si>
  <si>
    <t xml:space="preserve">                     REPS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</si>
</sst>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RPE &quot;0.0"/>
    <numFmt numFmtId="165" formatCode="0.0%"/>
    <numFmt numFmtId="166" formatCode="#.0"/>
  </numFmts>
  <fonts count="16">
    <font>
      <sz val="10.0"/>
      <color rgb="FF000000"/>
      <name val="Arial"/>
      <scheme val="minor"/>
    </font>
    <font>
      <color theme="1"/>
      <name val="Arial"/>
    </font>
    <font>
      <b/>
      <sz val="18.0"/>
      <color rgb="FFFFFFFF"/>
      <name val="Arial"/>
    </font>
    <font>
      <b/>
      <sz val="18.0"/>
      <color theme="1"/>
      <name val="Arial"/>
    </font>
    <font>
      <b/>
      <sz val="14.0"/>
      <color rgb="FF000000"/>
      <name val="Arial"/>
    </font>
    <font>
      <u/>
      <color rgb="FF0000FF"/>
    </font>
    <font>
      <sz val="12.0"/>
      <color theme="1"/>
      <name val="Arial"/>
    </font>
    <font>
      <sz val="9.0"/>
      <color theme="1"/>
      <name val="Arial"/>
    </font>
    <font>
      <sz val="11.0"/>
      <color rgb="FFFFFFFF"/>
      <name val="&quot;söhne mono&quot;"/>
    </font>
    <font>
      <sz val="14.0"/>
      <color rgb="FFFFFFFF"/>
      <name val="Arial"/>
    </font>
    <font>
      <u/>
      <sz val="9.0"/>
      <color theme="1"/>
      <name val="Arial"/>
    </font>
    <font>
      <sz val="9.0"/>
      <color rgb="FF000000"/>
      <name val="Arial"/>
    </font>
    <font>
      <b/>
      <sz val="24.0"/>
      <color rgb="FFFFFFFF"/>
      <name val="Open Sans"/>
    </font>
    <font>
      <sz val="12.0"/>
      <color theme="1"/>
      <name val="Abril Fatface"/>
    </font>
    <font>
      <sz val="12.0"/>
      <color theme="1"/>
      <name val="Impact"/>
    </font>
    <font>
      <sz val="12.0"/>
      <color rgb="FF000000"/>
      <name val="Abril Fatface"/>
    </font>
  </fonts>
  <fills count="18">
    <fill>
      <patternFill patternType="none"/>
    </fill>
    <fill>
      <patternFill patternType="lightGray"/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000000"/>
        <bgColor rgb="FF000000"/>
      </patternFill>
    </fill>
    <fill>
      <patternFill patternType="solid">
        <fgColor rgb="FF3C78D8"/>
        <bgColor rgb="FF3C78D8"/>
      </patternFill>
    </fill>
    <fill>
      <patternFill patternType="solid">
        <fgColor rgb="FF980000"/>
        <bgColor rgb="FF980000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F4CCCC"/>
        <bgColor rgb="FFF4CCCC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</fills>
  <borders count="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2" fontId="2" numFmtId="0" xfId="0" applyAlignment="1" applyBorder="1" applyFont="1">
      <alignment horizontal="center"/>
    </xf>
    <xf borderId="3" fillId="2" fontId="2" numFmtId="0" xfId="0" applyAlignment="1" applyBorder="1" applyFont="1">
      <alignment horizontal="center"/>
    </xf>
    <xf borderId="3" fillId="3" fontId="3" numFmtId="0" xfId="0" applyAlignment="1" applyBorder="1" applyFill="1" applyFont="1">
      <alignment horizontal="center" readingOrder="0"/>
    </xf>
    <xf borderId="3" fillId="3" fontId="4" numFmtId="0" xfId="0" applyAlignment="1" applyBorder="1" applyFont="1">
      <alignment horizontal="left"/>
    </xf>
    <xf borderId="0" fillId="0" fontId="1" numFmtId="0" xfId="0" applyAlignment="1" applyFont="1">
      <alignment horizontal="center"/>
    </xf>
    <xf borderId="0" fillId="0" fontId="5" numFmtId="0" xfId="0" applyAlignment="1" applyFont="1">
      <alignment readingOrder="0"/>
    </xf>
    <xf borderId="0" fillId="0" fontId="6" numFmtId="0" xfId="0" applyAlignment="1" applyFont="1">
      <alignment vertical="bottom"/>
    </xf>
    <xf borderId="0" fillId="0" fontId="6" numFmtId="3" xfId="0" applyAlignment="1" applyFont="1" applyNumberFormat="1">
      <alignment horizontal="right" vertical="bottom"/>
    </xf>
    <xf borderId="0" fillId="0" fontId="6" numFmtId="164" xfId="0" applyAlignment="1" applyFont="1" applyNumberFormat="1">
      <alignment horizontal="right" vertical="bottom"/>
    </xf>
    <xf borderId="0" fillId="4" fontId="6" numFmtId="9" xfId="0" applyAlignment="1" applyFill="1" applyFont="1" applyNumberFormat="1">
      <alignment horizontal="right" vertical="bottom"/>
    </xf>
    <xf borderId="0" fillId="4" fontId="6" numFmtId="10" xfId="0" applyAlignment="1" applyFont="1" applyNumberFormat="1">
      <alignment horizontal="right" vertical="bottom"/>
    </xf>
    <xf borderId="0" fillId="5" fontId="7" numFmtId="0" xfId="0" applyFill="1" applyFont="1"/>
    <xf borderId="0" fillId="5" fontId="7" numFmtId="0" xfId="0" applyAlignment="1" applyFont="1">
      <alignment horizontal="center"/>
    </xf>
    <xf borderId="0" fillId="4" fontId="7" numFmtId="0" xfId="0" applyFont="1"/>
    <xf borderId="0" fillId="4" fontId="7" numFmtId="0" xfId="0" applyAlignment="1" applyFont="1">
      <alignment horizontal="center"/>
    </xf>
    <xf borderId="0" fillId="4" fontId="7" numFmtId="165" xfId="0" applyAlignment="1" applyFont="1" applyNumberFormat="1">
      <alignment horizontal="center"/>
    </xf>
    <xf borderId="0" fillId="4" fontId="7" numFmtId="164" xfId="0" applyAlignment="1" applyFont="1" applyNumberFormat="1">
      <alignment horizontal="center"/>
    </xf>
    <xf borderId="0" fillId="0" fontId="1" numFmtId="2" xfId="0" applyFont="1" applyNumberFormat="1"/>
    <xf borderId="0" fillId="0" fontId="1" numFmtId="166" xfId="0" applyFont="1" applyNumberFormat="1"/>
    <xf borderId="0" fillId="4" fontId="7" numFmtId="0" xfId="0" applyAlignment="1" applyFont="1">
      <alignment vertical="bottom"/>
    </xf>
    <xf borderId="0" fillId="4" fontId="7" numFmtId="0" xfId="0" applyAlignment="1" applyFont="1">
      <alignment horizontal="center" vertical="bottom"/>
    </xf>
    <xf borderId="0" fillId="4" fontId="7" numFmtId="165" xfId="0" applyAlignment="1" applyFont="1" applyNumberFormat="1">
      <alignment horizontal="center" vertical="bottom"/>
    </xf>
    <xf borderId="0" fillId="0" fontId="1" numFmtId="164" xfId="0" applyFont="1" applyNumberFormat="1"/>
    <xf borderId="0" fillId="6" fontId="8" numFmtId="0" xfId="0" applyAlignment="1" applyFill="1" applyFont="1">
      <alignment horizontal="left"/>
    </xf>
    <xf borderId="0" fillId="7" fontId="9" numFmtId="0" xfId="0" applyFill="1" applyFont="1"/>
    <xf borderId="0" fillId="5" fontId="7" numFmtId="0" xfId="0" applyAlignment="1" applyFont="1">
      <alignment vertical="bottom"/>
    </xf>
    <xf borderId="0" fillId="5" fontId="7" numFmtId="0" xfId="0" applyAlignment="1" applyFont="1">
      <alignment horizontal="center" vertical="bottom"/>
    </xf>
    <xf borderId="0" fillId="4" fontId="10" numFmtId="0" xfId="0" applyAlignment="1" applyFont="1">
      <alignment vertical="bottom"/>
    </xf>
    <xf borderId="0" fillId="4" fontId="7" numFmtId="0" xfId="0" applyAlignment="1" applyFont="1">
      <alignment horizontal="right" vertical="bottom"/>
    </xf>
    <xf borderId="0" fillId="0" fontId="1" numFmtId="0" xfId="0" applyAlignment="1" applyFont="1">
      <alignment vertical="bottom"/>
    </xf>
    <xf borderId="0" fillId="5" fontId="7" numFmtId="166" xfId="0" applyAlignment="1" applyFont="1" applyNumberFormat="1">
      <alignment horizontal="center"/>
    </xf>
    <xf borderId="0" fillId="4" fontId="7" numFmtId="0" xfId="0" applyAlignment="1" applyFont="1">
      <alignment horizontal="center" readingOrder="0"/>
    </xf>
    <xf borderId="0" fillId="4" fontId="7" numFmtId="166" xfId="0" applyAlignment="1" applyFont="1" applyNumberFormat="1">
      <alignment horizontal="center"/>
    </xf>
    <xf borderId="0" fillId="4" fontId="1" numFmtId="0" xfId="0" applyAlignment="1" applyFont="1">
      <alignment vertical="bottom"/>
    </xf>
    <xf borderId="0" fillId="4" fontId="1" numFmtId="166" xfId="0" applyAlignment="1" applyFont="1" applyNumberFormat="1">
      <alignment vertical="bottom"/>
    </xf>
    <xf borderId="0" fillId="5" fontId="11" numFmtId="0" xfId="0" applyAlignment="1" applyFont="1">
      <alignment horizontal="center"/>
    </xf>
    <xf borderId="0" fillId="4" fontId="12" numFmtId="0" xfId="0" applyAlignment="1" applyFont="1">
      <alignment horizontal="center"/>
    </xf>
    <xf borderId="0" fillId="0" fontId="1" numFmtId="9" xfId="0" applyFont="1" applyNumberFormat="1"/>
    <xf borderId="0" fillId="0" fontId="1" numFmtId="10" xfId="0" applyFont="1" applyNumberFormat="1"/>
    <xf borderId="0" fillId="0" fontId="6" numFmtId="0" xfId="0" applyFont="1"/>
    <xf borderId="0" fillId="0" fontId="13" numFmtId="0" xfId="0" applyFont="1"/>
    <xf borderId="0" fillId="0" fontId="13" numFmtId="3" xfId="0" applyFont="1" applyNumberFormat="1"/>
    <xf borderId="0" fillId="0" fontId="14" numFmtId="0" xfId="0" applyFont="1"/>
    <xf borderId="0" fillId="0" fontId="13" numFmtId="164" xfId="0" applyFont="1" applyNumberFormat="1"/>
    <xf borderId="0" fillId="8" fontId="13" numFmtId="9" xfId="0" applyFill="1" applyFont="1" applyNumberFormat="1"/>
    <xf borderId="0" fillId="8" fontId="15" numFmtId="9" xfId="0" applyFont="1" applyNumberFormat="1"/>
    <xf borderId="0" fillId="8" fontId="13" numFmtId="10" xfId="0" applyFont="1" applyNumberFormat="1"/>
    <xf borderId="0" fillId="9" fontId="15" numFmtId="10" xfId="0" applyFill="1" applyFont="1" applyNumberFormat="1"/>
    <xf borderId="0" fillId="9" fontId="13" numFmtId="10" xfId="0" applyFont="1" applyNumberFormat="1"/>
    <xf borderId="0" fillId="9" fontId="13" numFmtId="9" xfId="0" applyFont="1" applyNumberFormat="1"/>
    <xf borderId="0" fillId="10" fontId="15" numFmtId="10" xfId="0" applyFill="1" applyFont="1" applyNumberFormat="1"/>
    <xf borderId="0" fillId="10" fontId="13" numFmtId="10" xfId="0" applyFont="1" applyNumberFormat="1"/>
    <xf borderId="0" fillId="10" fontId="13" numFmtId="9" xfId="0" applyFont="1" applyNumberFormat="1"/>
    <xf borderId="0" fillId="11" fontId="13" numFmtId="10" xfId="0" applyFill="1" applyFont="1" applyNumberFormat="1"/>
    <xf borderId="0" fillId="11" fontId="13" numFmtId="9" xfId="0" applyFont="1" applyNumberFormat="1"/>
    <xf borderId="0" fillId="12" fontId="13" numFmtId="10" xfId="0" applyFill="1" applyFont="1" applyNumberFormat="1"/>
    <xf borderId="0" fillId="12" fontId="13" numFmtId="9" xfId="0" applyFont="1" applyNumberFormat="1"/>
    <xf borderId="0" fillId="13" fontId="13" numFmtId="10" xfId="0" applyFill="1" applyFont="1" applyNumberFormat="1"/>
    <xf borderId="0" fillId="13" fontId="13" numFmtId="9" xfId="0" applyFont="1" applyNumberFormat="1"/>
    <xf borderId="0" fillId="14" fontId="13" numFmtId="10" xfId="0" applyFill="1" applyFont="1" applyNumberFormat="1"/>
    <xf borderId="0" fillId="14" fontId="13" numFmtId="9" xfId="0" applyFont="1" applyNumberFormat="1"/>
    <xf borderId="0" fillId="15" fontId="13" numFmtId="10" xfId="0" applyFill="1" applyFont="1" applyNumberFormat="1"/>
    <xf borderId="0" fillId="15" fontId="13" numFmtId="9" xfId="0" applyFont="1" applyNumberFormat="1"/>
    <xf borderId="0" fillId="16" fontId="13" numFmtId="10" xfId="0" applyFill="1" applyFont="1" applyNumberFormat="1"/>
    <xf borderId="0" fillId="16" fontId="13" numFmtId="9" xfId="0" applyFont="1" applyNumberFormat="1"/>
    <xf borderId="0" fillId="17" fontId="13" numFmtId="10" xfId="0" applyFill="1" applyFont="1" applyNumberFormat="1"/>
    <xf borderId="0" fillId="17" fontId="13" numFmtId="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customschemas.google.com/relationships/workbookmetadata" Target="metadata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FFFFFF"/>
                </a:solidFill>
                <a:latin typeface="sans-serif"/>
              </a:defRPr>
            </a:pPr>
            <a:r>
              <a:rPr b="0" i="0">
                <a:solidFill>
                  <a:srgbClr val="FFFFFF"/>
                </a:solidFill>
                <a:latin typeface="sans-serif"/>
              </a:rPr>
              <a:t>SBD WORKOUT VOLUME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'Program Master'!$B$166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'Program Master'!$A$167:$A$179</c:f>
            </c:strRef>
          </c:cat>
          <c:val>
            <c:numRef>
              <c:f>'Program Master'!$B$167:$B$179</c:f>
              <c:numCache/>
            </c:numRef>
          </c:val>
          <c:smooth val="0"/>
        </c:ser>
        <c:ser>
          <c:idx val="1"/>
          <c:order val="1"/>
          <c:tx>
            <c:strRef>
              <c:f>'Program Master'!$C$166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'Program Master'!$A$167:$A$179</c:f>
            </c:strRef>
          </c:cat>
          <c:val>
            <c:numRef>
              <c:f>'Program Master'!$C$167:$C$179</c:f>
              <c:numCache/>
            </c:numRef>
          </c:val>
          <c:smooth val="0"/>
        </c:ser>
        <c:ser>
          <c:idx val="2"/>
          <c:order val="2"/>
          <c:tx>
            <c:strRef>
              <c:f>'Program Master'!$D$166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'Program Master'!$A$167:$A$179</c:f>
            </c:strRef>
          </c:cat>
          <c:val>
            <c:numRef>
              <c:f>'Program Master'!$D$167:$D$179</c:f>
              <c:numCache/>
            </c:numRef>
          </c:val>
          <c:smooth val="0"/>
        </c:ser>
        <c:axId val="747321138"/>
        <c:axId val="740372226"/>
      </c:lineChart>
      <c:catAx>
        <c:axId val="74732113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FFFFFF"/>
                    </a:solidFill>
                    <a:latin typeface="sans-serif"/>
                  </a:defRPr>
                </a:pPr>
                <a:r>
                  <a:rPr b="0" i="0">
                    <a:solidFill>
                      <a:srgbClr val="FFFFFF"/>
                    </a:solidFill>
                    <a:latin typeface="sans-serif"/>
                  </a:rPr>
                  <a:t>Week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FFFFFF"/>
                </a:solidFill>
                <a:latin typeface="sans-serif"/>
              </a:defRPr>
            </a:pPr>
          </a:p>
        </c:txPr>
        <c:crossAx val="740372226"/>
      </c:catAx>
      <c:valAx>
        <c:axId val="74037222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FFFFFF"/>
                    </a:solidFill>
                    <a:latin typeface="sans-serif"/>
                  </a:defRPr>
                </a:pPr>
                <a:r>
                  <a:rPr b="0" i="0">
                    <a:solidFill>
                      <a:srgbClr val="FFFFFF"/>
                    </a:solidFill>
                    <a:latin typeface="sans-serif"/>
                  </a:rPr>
                  <a:t>Volume [kg / Week]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FFFFFF"/>
                </a:solidFill>
                <a:latin typeface="sans-serif"/>
              </a:defRPr>
            </a:pPr>
          </a:p>
        </c:txPr>
        <c:crossAx val="747321138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FFFFFF"/>
              </a:solidFill>
              <a:latin typeface="sans-serif"/>
            </a:defRPr>
          </a:pPr>
        </a:p>
      </c:txPr>
    </c:legend>
    <c:plotVisOnly val="1"/>
  </c:chart>
  <c:spPr>
    <a:solidFill>
      <a:srgbClr val="434343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FFFFFF"/>
                </a:solidFill>
                <a:latin typeface="sans-serif"/>
              </a:defRPr>
            </a:pPr>
            <a:r>
              <a:rPr b="0" i="0">
                <a:solidFill>
                  <a:srgbClr val="FFFFFF"/>
                </a:solidFill>
                <a:latin typeface="sans-serif"/>
              </a:rPr>
              <a:t>SBD WORKOUT SET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'Program Master'!$E$166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'Program Master'!$A$167:$A$179</c:f>
            </c:strRef>
          </c:cat>
          <c:val>
            <c:numRef>
              <c:f>'Program Master'!$E$167:$E$179</c:f>
              <c:numCache/>
            </c:numRef>
          </c:val>
          <c:smooth val="0"/>
        </c:ser>
        <c:ser>
          <c:idx val="1"/>
          <c:order val="1"/>
          <c:tx>
            <c:strRef>
              <c:f>'Program Master'!$F$166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'Program Master'!$A$167:$A$179</c:f>
            </c:strRef>
          </c:cat>
          <c:val>
            <c:numRef>
              <c:f>'Program Master'!$F$167:$F$179</c:f>
              <c:numCache/>
            </c:numRef>
          </c:val>
          <c:smooth val="0"/>
        </c:ser>
        <c:ser>
          <c:idx val="2"/>
          <c:order val="2"/>
          <c:tx>
            <c:strRef>
              <c:f>'Program Master'!$G$166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'Program Master'!$A$167:$A$179</c:f>
            </c:strRef>
          </c:cat>
          <c:val>
            <c:numRef>
              <c:f>'Program Master'!$G$167:$G$179</c:f>
              <c:numCache/>
            </c:numRef>
          </c:val>
          <c:smooth val="0"/>
        </c:ser>
        <c:axId val="1658027684"/>
        <c:axId val="739402535"/>
      </c:lineChart>
      <c:catAx>
        <c:axId val="16580276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FFFFFF"/>
                    </a:solidFill>
                    <a:latin typeface="sans-serif"/>
                  </a:defRPr>
                </a:pPr>
                <a:r>
                  <a:rPr b="0" i="0">
                    <a:solidFill>
                      <a:srgbClr val="FFFFFF"/>
                    </a:solidFill>
                    <a:latin typeface="sans-serif"/>
                  </a:rPr>
                  <a:t>Week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FFFFFF"/>
                </a:solidFill>
                <a:latin typeface="sans-serif"/>
              </a:defRPr>
            </a:pPr>
          </a:p>
        </c:txPr>
        <c:crossAx val="739402535"/>
      </c:catAx>
      <c:valAx>
        <c:axId val="73940253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FFFFFF"/>
                    </a:solidFill>
                    <a:latin typeface="sans-serif"/>
                  </a:defRPr>
                </a:pPr>
                <a:r>
                  <a:rPr b="0" i="0">
                    <a:solidFill>
                      <a:srgbClr val="FFFFFF"/>
                    </a:solidFill>
                    <a:latin typeface="sans-serif"/>
                  </a:rPr>
                  <a:t>Number of Set [ / Week]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FFFFFF"/>
                </a:solidFill>
                <a:latin typeface="sans-serif"/>
              </a:defRPr>
            </a:pPr>
          </a:p>
        </c:txPr>
        <c:crossAx val="1658027684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FFFFFF"/>
              </a:solidFill>
              <a:latin typeface="sans-serif"/>
            </a:defRPr>
          </a:pPr>
        </a:p>
      </c:txPr>
    </c:legend>
    <c:plotVisOnly val="1"/>
  </c:chart>
  <c:spPr>
    <a:solidFill>
      <a:srgbClr val="434343"/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FFFFFF"/>
                </a:solidFill>
                <a:latin typeface="sans-serif"/>
              </a:defRPr>
            </a:pPr>
            <a:r>
              <a:rPr b="0" i="0">
                <a:solidFill>
                  <a:srgbClr val="FFFFFF"/>
                </a:solidFill>
                <a:latin typeface="sans-serif"/>
              </a:rPr>
              <a:t>SBD e1RM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'Program Master'!$H$166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'Program Master'!$A$167:$A$179</c:f>
            </c:strRef>
          </c:cat>
          <c:val>
            <c:numRef>
              <c:f>'Program Master'!$H$167:$H$179</c:f>
              <c:numCache/>
            </c:numRef>
          </c:val>
          <c:smooth val="0"/>
        </c:ser>
        <c:ser>
          <c:idx val="1"/>
          <c:order val="1"/>
          <c:tx>
            <c:strRef>
              <c:f>'Program Master'!$I$166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'Program Master'!$A$167:$A$179</c:f>
            </c:strRef>
          </c:cat>
          <c:val>
            <c:numRef>
              <c:f>'Program Master'!$I$167:$I$179</c:f>
              <c:numCache/>
            </c:numRef>
          </c:val>
          <c:smooth val="0"/>
        </c:ser>
        <c:ser>
          <c:idx val="2"/>
          <c:order val="2"/>
          <c:tx>
            <c:strRef>
              <c:f>'Program Master'!$J$166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'Program Master'!$A$167:$A$179</c:f>
            </c:strRef>
          </c:cat>
          <c:val>
            <c:numRef>
              <c:f>'Program Master'!$J$167:$J$179</c:f>
              <c:numCache/>
            </c:numRef>
          </c:val>
          <c:smooth val="0"/>
        </c:ser>
        <c:axId val="771261424"/>
        <c:axId val="1126086892"/>
      </c:lineChart>
      <c:catAx>
        <c:axId val="771261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FFFFFF"/>
                    </a:solidFill>
                    <a:latin typeface="sans-serif"/>
                  </a:defRPr>
                </a:pPr>
                <a:r>
                  <a:rPr b="0" i="0">
                    <a:solidFill>
                      <a:srgbClr val="FFFFFF"/>
                    </a:solidFill>
                    <a:latin typeface="sans-serif"/>
                  </a:rPr>
                  <a:t>Week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FFFFFF"/>
                </a:solidFill>
                <a:latin typeface="sans-serif"/>
              </a:defRPr>
            </a:pPr>
          </a:p>
        </c:txPr>
        <c:crossAx val="1126086892"/>
      </c:catAx>
      <c:valAx>
        <c:axId val="112608689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FFFFFF"/>
                    </a:solidFill>
                    <a:latin typeface="sans-serif"/>
                  </a:defRPr>
                </a:pPr>
                <a:r>
                  <a:rPr b="0" i="0">
                    <a:solidFill>
                      <a:srgbClr val="FFFFFF"/>
                    </a:solidFill>
                    <a:latin typeface="sans-serif"/>
                  </a:rPr>
                  <a:t>1RM Weight [kg]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FFFFFF"/>
                </a:solidFill>
                <a:latin typeface="sans-serif"/>
              </a:defRPr>
            </a:pPr>
          </a:p>
        </c:txPr>
        <c:crossAx val="771261424"/>
      </c:valAx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FFFFFF"/>
              </a:solidFill>
              <a:latin typeface="sans-serif"/>
            </a:defRPr>
          </a:pPr>
        </a:p>
      </c:txPr>
    </c:legend>
    <c:plotVisOnly val="1"/>
  </c:chart>
  <c:spPr>
    <a:solidFill>
      <a:srgbClr val="434343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7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_rels/drawing18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095375" cy="5048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1666875" cy="7715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1666875" cy="7715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1666875" cy="7715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1666875" cy="7715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1666875" cy="7715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1666875" cy="7715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1666875" cy="7715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1666875" cy="7715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1666875" cy="7715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1666875" cy="7715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1666875" cy="7715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1666875" cy="7715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1666875" cy="7715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952500</xdr:colOff>
      <xdr:row>0</xdr:row>
      <xdr:rowOff>190500</xdr:rowOff>
    </xdr:from>
    <xdr:ext cx="5715000" cy="3533775"/>
    <xdr:graphicFrame>
      <xdr:nvGraphicFramePr>
        <xdr:cNvPr id="1699224962" name="Chart 1" title="グラフ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952500</xdr:colOff>
      <xdr:row>20</xdr:row>
      <xdr:rowOff>200025</xdr:rowOff>
    </xdr:from>
    <xdr:ext cx="5715000" cy="3533775"/>
    <xdr:graphicFrame>
      <xdr:nvGraphicFramePr>
        <xdr:cNvPr id="2043706105" name="Chart 2" title="グラフ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0</xdr:col>
      <xdr:colOff>952500</xdr:colOff>
      <xdr:row>40</xdr:row>
      <xdr:rowOff>19050</xdr:rowOff>
    </xdr:from>
    <xdr:ext cx="5715000" cy="3533775"/>
    <xdr:graphicFrame>
      <xdr:nvGraphicFramePr>
        <xdr:cNvPr id="1491584843" name="Chart 3" title="グラフ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09550" cy="5715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presentation/d/1xS5zte0bEmmk3RlySRpsdCXwPtp7WGT68nD--I5If7w/edit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4.38"/>
    <col customWidth="1" min="2" max="2" width="30.38"/>
    <col customWidth="1" min="3" max="3" width="37.63"/>
    <col customWidth="1" min="4" max="4" width="7.0"/>
    <col customWidth="1" min="5" max="6" width="14.38"/>
  </cols>
  <sheetData>
    <row r="1" ht="57.0" customHeight="1">
      <c r="A1" s="1"/>
    </row>
    <row r="2" ht="15.75" customHeight="1"/>
    <row r="3" ht="15.75" customHeight="1"/>
    <row r="4" ht="15.75" customHeight="1"/>
    <row r="5" ht="15.75" customHeight="1"/>
    <row r="6" ht="36.0" customHeight="1">
      <c r="B6" s="2"/>
      <c r="C6" s="2" t="s">
        <v>0</v>
      </c>
      <c r="D6" s="3"/>
    </row>
    <row r="7" ht="42.0" customHeight="1">
      <c r="B7" s="4" t="s">
        <v>1</v>
      </c>
      <c r="C7" s="5"/>
      <c r="D7" s="6" t="s">
        <v>2</v>
      </c>
      <c r="E7" s="7"/>
    </row>
    <row r="8" ht="44.25" customHeight="1">
      <c r="B8" s="4" t="s">
        <v>3</v>
      </c>
      <c r="C8" s="5"/>
      <c r="D8" s="6" t="s">
        <v>2</v>
      </c>
      <c r="E8" s="7"/>
    </row>
    <row r="9" ht="52.5" customHeight="1">
      <c r="B9" s="4" t="s">
        <v>4</v>
      </c>
      <c r="C9" s="5"/>
      <c r="D9" s="6" t="s">
        <v>2</v>
      </c>
      <c r="E9" s="7"/>
    </row>
    <row r="10" ht="15.75" customHeight="1"/>
    <row r="11" ht="15.75" customHeight="1"/>
    <row r="12" ht="15.75" customHeight="1">
      <c r="A12" s="1" t="s">
        <v>5</v>
      </c>
      <c r="B12" s="8" t="s">
        <v>6</v>
      </c>
    </row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1"/>
  </mergeCells>
  <hyperlinks>
    <hyperlink r:id="rId1" ref="B12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9" t="s">
        <v>7</v>
      </c>
      <c r="B1" s="10">
        <v>1.0</v>
      </c>
      <c r="C1" s="10">
        <v>2.0</v>
      </c>
      <c r="D1" s="10">
        <v>3.0</v>
      </c>
      <c r="E1" s="10">
        <v>4.0</v>
      </c>
      <c r="F1" s="10">
        <v>5.0</v>
      </c>
      <c r="G1" s="10">
        <v>6.0</v>
      </c>
      <c r="H1" s="10">
        <v>7.0</v>
      </c>
      <c r="I1" s="10">
        <v>8.0</v>
      </c>
      <c r="J1" s="10">
        <v>9.0</v>
      </c>
      <c r="K1" s="10">
        <v>10.0</v>
      </c>
      <c r="L1" s="10">
        <v>11.0</v>
      </c>
      <c r="M1" s="10">
        <v>12.0</v>
      </c>
      <c r="N1" s="10">
        <v>13.0</v>
      </c>
      <c r="O1" s="10">
        <v>14.0</v>
      </c>
      <c r="P1" s="10">
        <v>15.0</v>
      </c>
    </row>
    <row r="2">
      <c r="A2" s="11">
        <v>10.0</v>
      </c>
      <c r="B2" s="12">
        <v>1.0</v>
      </c>
      <c r="C2" s="12">
        <v>0.95</v>
      </c>
      <c r="D2" s="13">
        <v>0.922</v>
      </c>
      <c r="E2" s="13">
        <v>0.892</v>
      </c>
      <c r="F2" s="13">
        <v>0.863</v>
      </c>
      <c r="G2" s="13">
        <v>0.837</v>
      </c>
      <c r="H2" s="13">
        <v>0.811</v>
      </c>
      <c r="I2" s="13">
        <v>0.786</v>
      </c>
      <c r="J2" s="13">
        <v>0.762</v>
      </c>
      <c r="K2" s="13">
        <v>0.739</v>
      </c>
      <c r="L2" s="13">
        <v>0.707</v>
      </c>
      <c r="M2" s="12">
        <v>0.68</v>
      </c>
      <c r="N2" s="12">
        <v>0.653</v>
      </c>
      <c r="O2" s="12">
        <v>0.626</v>
      </c>
      <c r="P2" s="12">
        <v>0.599</v>
      </c>
    </row>
    <row r="3">
      <c r="A3" s="11">
        <v>9.5</v>
      </c>
      <c r="B3" s="13">
        <v>0.978</v>
      </c>
      <c r="C3" s="13">
        <v>0.939</v>
      </c>
      <c r="D3" s="13">
        <v>0.907</v>
      </c>
      <c r="E3" s="13">
        <v>0.878</v>
      </c>
      <c r="F3" s="12">
        <v>0.85</v>
      </c>
      <c r="G3" s="13">
        <v>0.824</v>
      </c>
      <c r="H3" s="13">
        <v>0.799</v>
      </c>
      <c r="I3" s="13">
        <v>0.774</v>
      </c>
      <c r="J3" s="13">
        <v>0.751</v>
      </c>
      <c r="K3" s="13">
        <v>0.723</v>
      </c>
      <c r="L3" s="13">
        <v>0.694</v>
      </c>
      <c r="M3" s="13">
        <v>0.667</v>
      </c>
      <c r="N3" s="13">
        <v>0.6395</v>
      </c>
      <c r="O3" s="13">
        <v>0.6125</v>
      </c>
      <c r="P3" s="13">
        <v>0.5855</v>
      </c>
    </row>
    <row r="4">
      <c r="A4" s="11">
        <v>9.0</v>
      </c>
      <c r="B4" s="13">
        <v>0.955</v>
      </c>
      <c r="C4" s="13">
        <v>0.922</v>
      </c>
      <c r="D4" s="13">
        <v>0.892</v>
      </c>
      <c r="E4" s="13">
        <v>0.863</v>
      </c>
      <c r="F4" s="13">
        <v>0.837</v>
      </c>
      <c r="G4" s="13">
        <v>0.811</v>
      </c>
      <c r="H4" s="13">
        <v>0.786</v>
      </c>
      <c r="I4" s="13">
        <v>0.762</v>
      </c>
      <c r="J4" s="13">
        <v>0.739</v>
      </c>
      <c r="K4" s="13">
        <v>0.707</v>
      </c>
      <c r="L4" s="12">
        <v>0.68</v>
      </c>
      <c r="M4" s="13">
        <v>0.653</v>
      </c>
      <c r="N4" s="13">
        <v>0.626</v>
      </c>
      <c r="O4" s="13">
        <v>0.599</v>
      </c>
      <c r="P4" s="13">
        <v>0.572</v>
      </c>
    </row>
    <row r="5">
      <c r="A5" s="11">
        <v>8.5</v>
      </c>
      <c r="B5" s="13">
        <v>0.939</v>
      </c>
      <c r="C5" s="13">
        <v>0.907</v>
      </c>
      <c r="D5" s="13">
        <v>0.878</v>
      </c>
      <c r="E5" s="12">
        <v>0.85</v>
      </c>
      <c r="F5" s="13">
        <v>0.824</v>
      </c>
      <c r="G5" s="13">
        <v>0.799</v>
      </c>
      <c r="H5" s="13">
        <v>0.774</v>
      </c>
      <c r="I5" s="13">
        <v>0.751</v>
      </c>
      <c r="J5" s="13">
        <v>0.723</v>
      </c>
      <c r="K5" s="13">
        <v>0.694</v>
      </c>
      <c r="L5" s="13">
        <v>0.667</v>
      </c>
      <c r="M5" s="12">
        <v>0.64</v>
      </c>
      <c r="N5" s="12">
        <v>0.6125</v>
      </c>
      <c r="O5" s="12">
        <v>0.5855</v>
      </c>
      <c r="P5" s="12">
        <v>0.5585</v>
      </c>
    </row>
    <row r="6">
      <c r="A6" s="11">
        <v>8.0</v>
      </c>
      <c r="B6" s="13">
        <v>0.922</v>
      </c>
      <c r="C6" s="13">
        <v>0.892</v>
      </c>
      <c r="D6" s="13">
        <v>0.863</v>
      </c>
      <c r="E6" s="13">
        <v>0.837</v>
      </c>
      <c r="F6" s="13">
        <v>0.811</v>
      </c>
      <c r="G6" s="13">
        <v>0.786</v>
      </c>
      <c r="H6" s="13">
        <v>0.762</v>
      </c>
      <c r="I6" s="13">
        <v>0.739</v>
      </c>
      <c r="J6" s="13">
        <v>0.707</v>
      </c>
      <c r="K6" s="12">
        <v>0.68</v>
      </c>
      <c r="L6" s="13">
        <v>0.653</v>
      </c>
      <c r="M6" s="13">
        <v>0.626</v>
      </c>
      <c r="N6" s="13">
        <v>0.599</v>
      </c>
      <c r="O6" s="13">
        <v>0.572</v>
      </c>
      <c r="P6" s="13">
        <v>0.545</v>
      </c>
    </row>
    <row r="7">
      <c r="A7" s="11">
        <v>7.5</v>
      </c>
      <c r="B7" s="13">
        <v>0.907</v>
      </c>
      <c r="C7" s="13">
        <v>0.878</v>
      </c>
      <c r="D7" s="12">
        <v>0.85</v>
      </c>
      <c r="E7" s="13">
        <v>0.824</v>
      </c>
      <c r="F7" s="13">
        <v>0.799</v>
      </c>
      <c r="G7" s="13">
        <v>0.774</v>
      </c>
      <c r="H7" s="13">
        <v>0.751</v>
      </c>
      <c r="I7" s="13">
        <v>0.723</v>
      </c>
      <c r="J7" s="13">
        <v>0.694</v>
      </c>
      <c r="K7" s="13">
        <v>0.667</v>
      </c>
      <c r="L7" s="12">
        <v>0.64</v>
      </c>
      <c r="M7" s="13">
        <v>0.613</v>
      </c>
      <c r="N7" s="13">
        <v>0.5855</v>
      </c>
      <c r="O7" s="13">
        <v>0.5585</v>
      </c>
      <c r="P7" s="13">
        <v>0.5315</v>
      </c>
    </row>
    <row r="8">
      <c r="A8" s="11">
        <v>7.0</v>
      </c>
      <c r="B8" s="13">
        <v>0.892</v>
      </c>
      <c r="C8" s="13">
        <v>0.863</v>
      </c>
      <c r="D8" s="13">
        <v>0.837</v>
      </c>
      <c r="E8" s="13">
        <v>0.811</v>
      </c>
      <c r="F8" s="13">
        <v>0.786</v>
      </c>
      <c r="G8" s="13">
        <v>0.762</v>
      </c>
      <c r="H8" s="13">
        <v>0.739</v>
      </c>
      <c r="I8" s="13">
        <v>0.707</v>
      </c>
      <c r="J8" s="12">
        <v>0.68</v>
      </c>
      <c r="K8" s="13">
        <v>0.653</v>
      </c>
      <c r="L8" s="13">
        <v>0.626</v>
      </c>
      <c r="M8" s="13">
        <v>0.599</v>
      </c>
      <c r="N8" s="13">
        <v>0.572</v>
      </c>
      <c r="O8" s="13">
        <v>0.545</v>
      </c>
      <c r="P8" s="13">
        <v>0.518</v>
      </c>
    </row>
    <row r="9">
      <c r="A9" s="11">
        <v>6.5</v>
      </c>
      <c r="B9" s="13">
        <v>0.878</v>
      </c>
      <c r="C9" s="12">
        <v>0.85</v>
      </c>
      <c r="D9" s="13">
        <v>0.824</v>
      </c>
      <c r="E9" s="13">
        <v>0.799</v>
      </c>
      <c r="F9" s="13">
        <v>0.774</v>
      </c>
      <c r="G9" s="13">
        <v>0.751</v>
      </c>
      <c r="H9" s="13">
        <v>0.723</v>
      </c>
      <c r="I9" s="13">
        <v>0.694</v>
      </c>
      <c r="J9" s="13">
        <v>0.667</v>
      </c>
      <c r="K9" s="12">
        <v>0.64</v>
      </c>
      <c r="L9" s="13">
        <v>0.613</v>
      </c>
      <c r="M9" s="13">
        <v>0.586</v>
      </c>
      <c r="N9" s="13">
        <v>0.5585</v>
      </c>
      <c r="O9" s="13">
        <v>0.5315</v>
      </c>
      <c r="P9" s="13">
        <v>0.5045</v>
      </c>
    </row>
    <row r="10">
      <c r="A10" s="11">
        <v>6.0</v>
      </c>
      <c r="B10" s="13">
        <v>0.863</v>
      </c>
      <c r="C10" s="13">
        <v>0.837</v>
      </c>
      <c r="D10" s="13">
        <v>0.811</v>
      </c>
      <c r="E10" s="13">
        <v>0.786</v>
      </c>
      <c r="F10" s="13">
        <v>0.762</v>
      </c>
      <c r="G10" s="13">
        <v>0.739</v>
      </c>
      <c r="H10" s="13">
        <v>0.707</v>
      </c>
      <c r="I10" s="12">
        <v>0.68</v>
      </c>
      <c r="J10" s="13">
        <v>0.653</v>
      </c>
      <c r="K10" s="13">
        <v>0.626</v>
      </c>
      <c r="L10" s="13">
        <v>0.599</v>
      </c>
      <c r="M10" s="13">
        <v>0.574</v>
      </c>
      <c r="N10" s="13">
        <v>0.545</v>
      </c>
      <c r="O10" s="13">
        <v>0.518</v>
      </c>
      <c r="P10" s="13">
        <v>0.491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3" width="12.63"/>
    <col customWidth="1" min="4" max="4" width="19.0"/>
    <col customWidth="1" min="5" max="5" width="27.5"/>
    <col customWidth="1" min="6" max="6" width="12.63"/>
  </cols>
  <sheetData>
    <row r="1" ht="15.75" customHeight="1">
      <c r="A1" s="14" t="s">
        <v>8</v>
      </c>
      <c r="B1" s="14" t="s">
        <v>9</v>
      </c>
      <c r="C1" s="14" t="s">
        <v>10</v>
      </c>
      <c r="D1" s="14" t="s">
        <v>11</v>
      </c>
      <c r="E1" s="15" t="s">
        <v>12</v>
      </c>
      <c r="F1" s="15" t="s">
        <v>13</v>
      </c>
      <c r="G1" s="15" t="s">
        <v>14</v>
      </c>
      <c r="H1" s="15" t="s">
        <v>15</v>
      </c>
      <c r="I1" s="15" t="s">
        <v>16</v>
      </c>
      <c r="J1" s="15" t="s">
        <v>17</v>
      </c>
      <c r="K1" s="14" t="s">
        <v>18</v>
      </c>
      <c r="L1" s="14" t="s">
        <v>19</v>
      </c>
    </row>
    <row r="2" ht="15.75" customHeight="1">
      <c r="A2" s="1" t="s">
        <v>20</v>
      </c>
      <c r="B2" s="1" t="s">
        <v>21</v>
      </c>
      <c r="C2" s="1" t="s">
        <v>1</v>
      </c>
      <c r="D2" s="16" t="s">
        <v>22</v>
      </c>
      <c r="E2" s="17" t="str">
        <f t="shared" ref="E2:E162" si="1">A2&amp;B2&amp;D2</f>
        <v>WEEK1DAY1スクワット</v>
      </c>
      <c r="F2" s="17">
        <v>1.0</v>
      </c>
      <c r="G2" s="17">
        <v>5.0</v>
      </c>
      <c r="H2" s="18">
        <v>0.75</v>
      </c>
      <c r="I2" s="19"/>
      <c r="J2" s="20">
        <f t="array" ref="J2">MROUND(INDEX('1RM&amp;guide'!$B$6:$C$9,MATCH($C2,'1RM&amp;guide'!$B$6:$B$9,0),2)*$H2,2.5)</f>
        <v>0</v>
      </c>
      <c r="K2" s="21">
        <f t="shared" ref="K2:K162" si="2">F2*G2*J2</f>
        <v>0</v>
      </c>
      <c r="L2" s="21">
        <f>'W1'!H10</f>
        <v>0</v>
      </c>
    </row>
    <row r="3" ht="15.75" customHeight="1">
      <c r="A3" s="1" t="s">
        <v>20</v>
      </c>
      <c r="B3" s="1" t="s">
        <v>21</v>
      </c>
      <c r="C3" s="1" t="s">
        <v>1</v>
      </c>
      <c r="D3" s="16" t="s">
        <v>23</v>
      </c>
      <c r="E3" s="17" t="str">
        <f t="shared" si="1"/>
        <v>WEEK1DAY1ポーズスクワット</v>
      </c>
      <c r="F3" s="17">
        <v>5.0</v>
      </c>
      <c r="G3" s="17">
        <v>3.0</v>
      </c>
      <c r="H3" s="18">
        <f t="array" ref="H3">INDEX('RPE Chart'!$D$4:$R$14,MATCH($I3,'RPE Chart'!$C$4:$C$14,0),MATCH($F3,'RPE Chart'!$D$3:$R$3,0))</f>
        <v>0.786</v>
      </c>
      <c r="I3" s="19">
        <v>7.0</v>
      </c>
      <c r="J3" s="20" t="str">
        <f>'W1'!G11</f>
        <v/>
      </c>
      <c r="K3" s="21">
        <f t="shared" si="2"/>
        <v>0</v>
      </c>
      <c r="L3" s="21" t="str">
        <f>'W1'!H11</f>
        <v/>
      </c>
    </row>
    <row r="4" ht="15.75" customHeight="1">
      <c r="A4" s="1" t="s">
        <v>20</v>
      </c>
      <c r="B4" s="1" t="s">
        <v>21</v>
      </c>
      <c r="C4" s="1" t="s">
        <v>3</v>
      </c>
      <c r="D4" s="16" t="s">
        <v>24</v>
      </c>
      <c r="E4" s="17" t="str">
        <f t="shared" si="1"/>
        <v>WEEK1DAY1ベンチプレス</v>
      </c>
      <c r="F4" s="17">
        <v>5.0</v>
      </c>
      <c r="G4" s="17">
        <v>1.0</v>
      </c>
      <c r="H4" s="18">
        <v>0.75</v>
      </c>
      <c r="I4" s="19"/>
      <c r="J4" s="20">
        <f t="array" ref="J4">MROUND(INDEX('1RM&amp;guide'!$B$6:$C$9,MATCH($C4,'1RM&amp;guide'!$B$6:$B$9,0),2)*$H4,2.5)</f>
        <v>0</v>
      </c>
      <c r="K4" s="21">
        <f t="shared" si="2"/>
        <v>0</v>
      </c>
      <c r="L4" s="21">
        <f>'W1'!H12</f>
        <v>0</v>
      </c>
    </row>
    <row r="5" ht="15.75" customHeight="1">
      <c r="A5" s="1" t="s">
        <v>20</v>
      </c>
      <c r="B5" s="1" t="s">
        <v>21</v>
      </c>
      <c r="C5" s="1" t="s">
        <v>3</v>
      </c>
      <c r="D5" s="16" t="s">
        <v>25</v>
      </c>
      <c r="E5" s="17" t="str">
        <f t="shared" si="1"/>
        <v>WEEK1DAY1ケツあげベンチ</v>
      </c>
      <c r="F5" s="17">
        <v>5.0</v>
      </c>
      <c r="G5" s="17">
        <v>3.0</v>
      </c>
      <c r="H5" s="18">
        <f t="array" ref="H5">INDEX('RPE Chart'!$D$4:$R$14,MATCH($I5,'RPE Chart'!$C$4:$C$14,0),MATCH($F5,'RPE Chart'!$D$3:$R$3,0))</f>
        <v>0.811</v>
      </c>
      <c r="I5" s="19">
        <v>8.0</v>
      </c>
      <c r="J5" s="20" t="str">
        <f>'W1'!G13</f>
        <v/>
      </c>
      <c r="K5" s="21">
        <f t="shared" si="2"/>
        <v>0</v>
      </c>
      <c r="L5" s="21" t="str">
        <f>'W1'!H13</f>
        <v/>
      </c>
    </row>
    <row r="6" ht="15.75" customHeight="1">
      <c r="A6" s="1" t="s">
        <v>20</v>
      </c>
      <c r="B6" s="1" t="s">
        <v>21</v>
      </c>
      <c r="C6" s="1" t="s">
        <v>4</v>
      </c>
      <c r="D6" s="16" t="s">
        <v>26</v>
      </c>
      <c r="E6" s="17" t="str">
        <f t="shared" si="1"/>
        <v>WEEK1DAY1ルーマニアンデッドリフト</v>
      </c>
      <c r="F6" s="17">
        <v>8.0</v>
      </c>
      <c r="G6" s="17">
        <v>3.0</v>
      </c>
      <c r="H6" s="18">
        <f t="array" ref="H6">INDEX('RPE Chart'!$D$4:$R$14,MATCH($I6,'RPE Chart'!$C$4:$C$14,0),MATCH($F6,'RPE Chart'!$D$3:$R$3,0))</f>
        <v>0.707</v>
      </c>
      <c r="I6" s="19">
        <v>7.0</v>
      </c>
      <c r="J6" s="20" t="str">
        <f>'W1'!G14</f>
        <v/>
      </c>
      <c r="K6" s="21">
        <f t="shared" si="2"/>
        <v>0</v>
      </c>
      <c r="L6" s="21" t="str">
        <f>'W1'!H14</f>
        <v/>
      </c>
    </row>
    <row r="7" ht="15.75" customHeight="1">
      <c r="A7" s="1" t="s">
        <v>20</v>
      </c>
      <c r="B7" s="1" t="s">
        <v>27</v>
      </c>
      <c r="C7" s="1" t="s">
        <v>1</v>
      </c>
      <c r="D7" s="16" t="s">
        <v>28</v>
      </c>
      <c r="E7" s="17" t="str">
        <f t="shared" si="1"/>
        <v>WEEK1DAY2フロントスクワット</v>
      </c>
      <c r="F7" s="17">
        <v>3.0</v>
      </c>
      <c r="G7" s="17">
        <v>3.0</v>
      </c>
      <c r="H7" s="18">
        <f t="array" ref="H7">INDEX('RPE Chart'!$D$4:$R$14,MATCH($I7,'RPE Chart'!$C$4:$C$14,0),MATCH($F7,'RPE Chart'!$D$3:$R$3,0))</f>
        <v>0.863</v>
      </c>
      <c r="I7" s="19">
        <v>8.0</v>
      </c>
      <c r="J7" s="20" t="str">
        <f>'W1'!G18</f>
        <v/>
      </c>
      <c r="K7" s="21">
        <f t="shared" si="2"/>
        <v>0</v>
      </c>
      <c r="L7" s="21" t="str">
        <f>'W1'!H18</f>
        <v/>
      </c>
    </row>
    <row r="8" ht="15.75" customHeight="1">
      <c r="A8" s="1" t="s">
        <v>20</v>
      </c>
      <c r="B8" s="1" t="s">
        <v>27</v>
      </c>
      <c r="C8" s="1" t="s">
        <v>3</v>
      </c>
      <c r="D8" s="16" t="s">
        <v>24</v>
      </c>
      <c r="E8" s="17" t="str">
        <f t="shared" si="1"/>
        <v>WEEK1DAY2ベンチプレス</v>
      </c>
      <c r="F8" s="17">
        <v>1.0</v>
      </c>
      <c r="G8" s="17">
        <v>1.0</v>
      </c>
      <c r="H8" s="18">
        <v>1.0</v>
      </c>
      <c r="I8" s="19">
        <v>10.0</v>
      </c>
      <c r="J8" s="20">
        <f t="array" ref="J8">MROUND(INDEX('1RM&amp;guide'!$B$6:$C$9,MATCH($C8,'1RM&amp;guide'!$B$6:$B$9,0),2)*$H8,2.5)</f>
        <v>0</v>
      </c>
      <c r="K8" s="21">
        <f t="shared" si="2"/>
        <v>0</v>
      </c>
      <c r="L8" s="21">
        <f>'W1'!H19</f>
        <v>0</v>
      </c>
    </row>
    <row r="9" ht="15.75" customHeight="1">
      <c r="A9" s="1" t="s">
        <v>20</v>
      </c>
      <c r="B9" s="1" t="s">
        <v>27</v>
      </c>
      <c r="C9" s="1" t="s">
        <v>3</v>
      </c>
      <c r="D9" s="16" t="s">
        <v>29</v>
      </c>
      <c r="E9" s="17" t="str">
        <f t="shared" si="1"/>
        <v>WEEK1DAY2足上げベンチプレス</v>
      </c>
      <c r="F9" s="17">
        <v>5.0</v>
      </c>
      <c r="G9" s="17">
        <v>5.0</v>
      </c>
      <c r="H9" s="18">
        <f t="array" ref="H9">INDEX('RPE Chart'!$D$4:$R$14,MATCH($I9,'RPE Chart'!$C$4:$C$14,0),MATCH($F9,'RPE Chart'!$D$3:$R$3,0))</f>
        <v>0.837</v>
      </c>
      <c r="I9" s="19">
        <v>9.0</v>
      </c>
      <c r="J9" s="20" t="str">
        <f>'W1'!G20</f>
        <v/>
      </c>
      <c r="K9" s="21">
        <f t="shared" si="2"/>
        <v>0</v>
      </c>
      <c r="L9" s="21" t="str">
        <f>'W1'!H20</f>
        <v/>
      </c>
    </row>
    <row r="10" ht="15.75" customHeight="1">
      <c r="A10" s="1" t="s">
        <v>20</v>
      </c>
      <c r="B10" s="1" t="s">
        <v>27</v>
      </c>
      <c r="C10" s="1" t="s">
        <v>30</v>
      </c>
      <c r="D10" s="16" t="s">
        <v>31</v>
      </c>
      <c r="E10" s="17" t="str">
        <f t="shared" si="1"/>
        <v>WEEK1DAY2ブルガリアンスクワット</v>
      </c>
      <c r="F10" s="17">
        <v>8.0</v>
      </c>
      <c r="G10" s="17">
        <v>3.0</v>
      </c>
      <c r="H10" s="18">
        <f t="array" ref="H10">INDEX('RPE Chart'!$D$4:$R$14,MATCH($I10,'RPE Chart'!$C$4:$C$14,0),MATCH($F10,'RPE Chart'!$D$3:$R$3,0))</f>
        <v>0.707</v>
      </c>
      <c r="I10" s="19">
        <v>7.0</v>
      </c>
      <c r="J10" s="20" t="str">
        <f>'W1'!G21</f>
        <v/>
      </c>
      <c r="K10" s="21">
        <f t="shared" si="2"/>
        <v>0</v>
      </c>
      <c r="L10" s="21" t="str">
        <f>'W1'!H21</f>
        <v/>
      </c>
    </row>
    <row r="11" ht="15.75" customHeight="1">
      <c r="A11" s="1" t="s">
        <v>20</v>
      </c>
      <c r="B11" s="1" t="s">
        <v>32</v>
      </c>
      <c r="C11" s="1" t="s">
        <v>4</v>
      </c>
      <c r="D11" s="16" t="s">
        <v>33</v>
      </c>
      <c r="E11" s="17" t="str">
        <f t="shared" si="1"/>
        <v>WEEK1DAY3デッドリフト</v>
      </c>
      <c r="F11" s="17">
        <v>5.0</v>
      </c>
      <c r="G11" s="17">
        <v>3.0</v>
      </c>
      <c r="H11" s="18">
        <v>0.75</v>
      </c>
      <c r="I11" s="19"/>
      <c r="J11" s="20">
        <f t="array" ref="J11">MROUND(INDEX('1RM&amp;guide'!$B$6:$C$9,MATCH($C11,'1RM&amp;guide'!$B$6:$B$9,0),2)*$H11,2.5)</f>
        <v>0</v>
      </c>
      <c r="K11" s="21">
        <f t="shared" si="2"/>
        <v>0</v>
      </c>
      <c r="L11" s="21">
        <f>'W1'!H25</f>
        <v>0</v>
      </c>
    </row>
    <row r="12" ht="15.75" customHeight="1">
      <c r="A12" s="1" t="s">
        <v>20</v>
      </c>
      <c r="B12" s="1" t="s">
        <v>32</v>
      </c>
      <c r="C12" s="1" t="s">
        <v>3</v>
      </c>
      <c r="D12" s="16" t="s">
        <v>34</v>
      </c>
      <c r="E12" s="17" t="str">
        <f t="shared" si="1"/>
        <v>WEEK1DAY3テンポベンチプレス</v>
      </c>
      <c r="F12" s="17">
        <v>3.0</v>
      </c>
      <c r="G12" s="17">
        <v>3.0</v>
      </c>
      <c r="H12" s="18">
        <f t="array" ref="H12">INDEX('RPE Chart'!$D$4:$R$14,MATCH($I12,'RPE Chart'!$C$4:$C$14,0),MATCH($F12,'RPE Chart'!$D$3:$R$3,0))</f>
        <v>0.863</v>
      </c>
      <c r="I12" s="19">
        <v>8.0</v>
      </c>
      <c r="J12" s="20" t="str">
        <f>'W1'!G26</f>
        <v/>
      </c>
      <c r="K12" s="21">
        <f t="shared" si="2"/>
        <v>0</v>
      </c>
      <c r="L12" s="21" t="str">
        <f>'W1'!H26</f>
        <v/>
      </c>
    </row>
    <row r="13" ht="15.75" customHeight="1">
      <c r="A13" s="1" t="s">
        <v>20</v>
      </c>
      <c r="B13" s="1" t="s">
        <v>32</v>
      </c>
      <c r="C13" s="1" t="s">
        <v>35</v>
      </c>
      <c r="D13" s="16" t="s">
        <v>36</v>
      </c>
      <c r="E13" s="17" t="str">
        <f t="shared" si="1"/>
        <v>WEEK1DAY3懸垂</v>
      </c>
      <c r="F13" s="17">
        <v>5.0</v>
      </c>
      <c r="G13" s="17">
        <v>4.0</v>
      </c>
      <c r="H13" s="18">
        <f t="array" ref="H13">INDEX('RPE Chart'!$D$4:$R$14,MATCH($I13,'RPE Chart'!$C$4:$C$14,0),MATCH($F13,'RPE Chart'!$D$3:$R$3,0))</f>
        <v>0.837</v>
      </c>
      <c r="I13" s="19">
        <v>9.0</v>
      </c>
      <c r="J13" s="21" t="str">
        <f>'W1'!G27</f>
        <v/>
      </c>
      <c r="K13" s="21">
        <f t="shared" si="2"/>
        <v>0</v>
      </c>
      <c r="L13" s="21" t="str">
        <f>'W1'!H27</f>
        <v/>
      </c>
    </row>
    <row r="14" ht="15.75" customHeight="1">
      <c r="A14" s="1" t="s">
        <v>20</v>
      </c>
      <c r="B14" s="1" t="s">
        <v>32</v>
      </c>
      <c r="C14" s="1" t="s">
        <v>37</v>
      </c>
      <c r="D14" s="16" t="s">
        <v>38</v>
      </c>
      <c r="E14" s="17" t="str">
        <f t="shared" si="1"/>
        <v>WEEK1DAY3インバーテッドロウ</v>
      </c>
      <c r="F14" s="17">
        <v>8.0</v>
      </c>
      <c r="G14" s="17">
        <v>3.0</v>
      </c>
      <c r="H14" s="18">
        <f t="array" ref="H14">INDEX('RPE Chart'!$D$4:$R$14,MATCH($I14,'RPE Chart'!$C$4:$C$14,0),MATCH($F14,'RPE Chart'!$D$3:$R$3,0))</f>
        <v>0.739</v>
      </c>
      <c r="I14" s="19">
        <v>8.0</v>
      </c>
      <c r="J14" s="21" t="str">
        <f>'W1'!G28</f>
        <v/>
      </c>
      <c r="K14" s="21">
        <f t="shared" si="2"/>
        <v>0</v>
      </c>
      <c r="L14" s="21" t="str">
        <f>'W1'!H28</f>
        <v/>
      </c>
    </row>
    <row r="15" ht="15.75" customHeight="1">
      <c r="A15" s="1" t="s">
        <v>20</v>
      </c>
      <c r="B15" s="1" t="s">
        <v>32</v>
      </c>
      <c r="C15" s="1" t="s">
        <v>39</v>
      </c>
      <c r="D15" s="16" t="s">
        <v>40</v>
      </c>
      <c r="E15" s="17" t="str">
        <f t="shared" si="1"/>
        <v>WEEK1DAY3オーバーヘッドプレス</v>
      </c>
      <c r="F15" s="17">
        <v>10.0</v>
      </c>
      <c r="G15" s="17">
        <v>3.0</v>
      </c>
      <c r="H15" s="18">
        <f t="array" ref="H15">INDEX('RPE Chart'!$D$4:$R$14,MATCH($I15,'RPE Chart'!$C$4:$C$14,0),MATCH($F15,'RPE Chart'!$D$3:$R$3,0))</f>
        <v>0.68</v>
      </c>
      <c r="I15" s="19">
        <v>8.0</v>
      </c>
      <c r="J15" s="21" t="str">
        <f>'W1'!G29</f>
        <v/>
      </c>
      <c r="K15" s="21">
        <f t="shared" si="2"/>
        <v>0</v>
      </c>
      <c r="L15" s="21" t="str">
        <f>'W1'!H29</f>
        <v/>
      </c>
    </row>
    <row r="16" ht="15.75" customHeight="1">
      <c r="A16" s="1" t="s">
        <v>41</v>
      </c>
      <c r="B16" s="1" t="s">
        <v>21</v>
      </c>
      <c r="C16" s="1" t="s">
        <v>1</v>
      </c>
      <c r="D16" s="22" t="s">
        <v>22</v>
      </c>
      <c r="E16" s="17" t="str">
        <f t="shared" si="1"/>
        <v>WEEK2DAY1スクワット</v>
      </c>
      <c r="F16" s="17">
        <v>1.0</v>
      </c>
      <c r="G16" s="17">
        <v>5.0</v>
      </c>
      <c r="H16" s="18">
        <v>0.775</v>
      </c>
      <c r="I16" s="19"/>
      <c r="J16" s="20">
        <f t="array" ref="J16">MROUND(INDEX('1RM&amp;guide'!$B$6:$C$9,MATCH($C16,'1RM&amp;guide'!$B$6:$B$9,0),2)*$H16,2.5)</f>
        <v>0</v>
      </c>
      <c r="K16" s="21">
        <f t="shared" si="2"/>
        <v>0</v>
      </c>
      <c r="L16" s="21">
        <f>'W2'!H10</f>
        <v>0</v>
      </c>
    </row>
    <row r="17" ht="15.75" customHeight="1">
      <c r="A17" s="1" t="s">
        <v>41</v>
      </c>
      <c r="B17" s="1" t="s">
        <v>21</v>
      </c>
      <c r="C17" s="1" t="s">
        <v>1</v>
      </c>
      <c r="D17" s="16" t="s">
        <v>23</v>
      </c>
      <c r="E17" s="17" t="str">
        <f t="shared" si="1"/>
        <v>WEEK2DAY1ポーズスクワット</v>
      </c>
      <c r="F17" s="17">
        <v>5.0</v>
      </c>
      <c r="G17" s="17">
        <v>3.0</v>
      </c>
      <c r="H17" s="18">
        <f t="array" ref="H17">INDEX('RPE Chart'!$D$4:$R$14,MATCH($I17,'RPE Chart'!$C$4:$C$14,0),MATCH($F17,'RPE Chart'!$D$3:$R$3,0))</f>
        <v>0.786</v>
      </c>
      <c r="I17" s="19">
        <v>7.0</v>
      </c>
      <c r="J17" s="20" t="str">
        <f>'W2'!G11</f>
        <v/>
      </c>
      <c r="K17" s="21">
        <f t="shared" si="2"/>
        <v>0</v>
      </c>
      <c r="L17" s="21" t="str">
        <f>'W2'!H11</f>
        <v/>
      </c>
    </row>
    <row r="18" ht="15.75" customHeight="1">
      <c r="A18" s="1" t="s">
        <v>41</v>
      </c>
      <c r="B18" s="1" t="s">
        <v>21</v>
      </c>
      <c r="C18" s="1" t="s">
        <v>3</v>
      </c>
      <c r="D18" s="22" t="s">
        <v>24</v>
      </c>
      <c r="E18" s="17" t="str">
        <f t="shared" si="1"/>
        <v>WEEK2DAY1ベンチプレス</v>
      </c>
      <c r="F18" s="17">
        <v>5.0</v>
      </c>
      <c r="G18" s="17">
        <v>1.0</v>
      </c>
      <c r="H18" s="18">
        <v>0.775</v>
      </c>
      <c r="I18" s="19"/>
      <c r="J18" s="20">
        <f t="array" ref="J18">MROUND(INDEX('1RM&amp;guide'!$B$6:$C$9,MATCH($C18,'1RM&amp;guide'!$B$6:$B$9,0),2)*$H18,2.5)</f>
        <v>0</v>
      </c>
      <c r="K18" s="21">
        <f t="shared" si="2"/>
        <v>0</v>
      </c>
      <c r="L18" s="21">
        <f>'W2'!H12</f>
        <v>0</v>
      </c>
    </row>
    <row r="19" ht="15.75" customHeight="1">
      <c r="A19" s="1" t="s">
        <v>41</v>
      </c>
      <c r="B19" s="1" t="s">
        <v>21</v>
      </c>
      <c r="C19" s="1" t="s">
        <v>3</v>
      </c>
      <c r="D19" s="22" t="s">
        <v>25</v>
      </c>
      <c r="E19" s="17" t="str">
        <f t="shared" si="1"/>
        <v>WEEK2DAY1ケツあげベンチ</v>
      </c>
      <c r="F19" s="17">
        <v>5.0</v>
      </c>
      <c r="G19" s="17">
        <v>3.0</v>
      </c>
      <c r="H19" s="18">
        <f t="array" ref="H19">INDEX('RPE Chart'!$D$4:$R$14,MATCH($I19,'RPE Chart'!$C$4:$C$14,0),MATCH($F19,'RPE Chart'!$D$3:$R$3,0))</f>
        <v>0.811</v>
      </c>
      <c r="I19" s="19">
        <v>8.0</v>
      </c>
      <c r="J19" s="20" t="str">
        <f>'W2'!G13</f>
        <v/>
      </c>
      <c r="K19" s="21">
        <f t="shared" si="2"/>
        <v>0</v>
      </c>
      <c r="L19" s="21" t="str">
        <f>'W2'!H13</f>
        <v/>
      </c>
    </row>
    <row r="20" ht="15.75" customHeight="1">
      <c r="A20" s="1" t="s">
        <v>41</v>
      </c>
      <c r="B20" s="1" t="s">
        <v>21</v>
      </c>
      <c r="C20" s="1" t="s">
        <v>4</v>
      </c>
      <c r="D20" s="22" t="s">
        <v>26</v>
      </c>
      <c r="E20" s="17" t="str">
        <f t="shared" si="1"/>
        <v>WEEK2DAY1ルーマニアンデッドリフト</v>
      </c>
      <c r="F20" s="17">
        <v>8.0</v>
      </c>
      <c r="G20" s="17">
        <v>3.0</v>
      </c>
      <c r="H20" s="18">
        <f t="array" ref="H20">INDEX('RPE Chart'!$D$4:$R$14,MATCH($I20,'RPE Chart'!$C$4:$C$14,0),MATCH($F20,'RPE Chart'!$D$3:$R$3,0))</f>
        <v>0.707</v>
      </c>
      <c r="I20" s="19">
        <v>7.0</v>
      </c>
      <c r="J20" s="20" t="str">
        <f>'W2'!G14</f>
        <v/>
      </c>
      <c r="K20" s="21">
        <f t="shared" si="2"/>
        <v>0</v>
      </c>
      <c r="L20" s="21" t="str">
        <f>'W2'!H14</f>
        <v/>
      </c>
    </row>
    <row r="21" ht="15.75" customHeight="1">
      <c r="A21" s="1" t="s">
        <v>41</v>
      </c>
      <c r="B21" s="1" t="s">
        <v>27</v>
      </c>
      <c r="C21" s="1" t="s">
        <v>1</v>
      </c>
      <c r="D21" s="22" t="s">
        <v>28</v>
      </c>
      <c r="E21" s="17" t="str">
        <f t="shared" si="1"/>
        <v>WEEK2DAY2フロントスクワット</v>
      </c>
      <c r="F21" s="17">
        <v>3.0</v>
      </c>
      <c r="G21" s="17">
        <v>3.0</v>
      </c>
      <c r="H21" s="18">
        <f t="array" ref="H21">INDEX('RPE Chart'!$D$4:$R$14,MATCH($I21,'RPE Chart'!$C$4:$C$14,0),MATCH($F21,'RPE Chart'!$D$3:$R$3,0))</f>
        <v>0.863</v>
      </c>
      <c r="I21" s="19">
        <v>8.0</v>
      </c>
      <c r="J21" s="20" t="str">
        <f>'W2'!G18</f>
        <v/>
      </c>
      <c r="K21" s="21">
        <f t="shared" si="2"/>
        <v>0</v>
      </c>
      <c r="L21" s="21" t="str">
        <f>'W2'!H18</f>
        <v/>
      </c>
    </row>
    <row r="22" ht="15.75" customHeight="1">
      <c r="A22" s="1" t="s">
        <v>41</v>
      </c>
      <c r="B22" s="1" t="s">
        <v>27</v>
      </c>
      <c r="C22" s="1" t="s">
        <v>3</v>
      </c>
      <c r="D22" s="22" t="s">
        <v>24</v>
      </c>
      <c r="E22" s="17" t="str">
        <f t="shared" si="1"/>
        <v>WEEK2DAY2ベンチプレス</v>
      </c>
      <c r="F22" s="17">
        <v>1.0</v>
      </c>
      <c r="G22" s="17">
        <v>1.0</v>
      </c>
      <c r="H22" s="18">
        <v>1.0</v>
      </c>
      <c r="I22" s="19">
        <v>10.0</v>
      </c>
      <c r="J22" s="20">
        <f t="array" ref="J22">MROUND(INDEX('1RM&amp;guide'!$B$6:$C$9,MATCH($C22,'1RM&amp;guide'!$B$6:$B$9,0),2)*$H22,2.5)</f>
        <v>0</v>
      </c>
      <c r="K22" s="21">
        <f t="shared" si="2"/>
        <v>0</v>
      </c>
      <c r="L22" s="21">
        <f>'W2'!H19</f>
        <v>0</v>
      </c>
    </row>
    <row r="23" ht="15.75" customHeight="1">
      <c r="A23" s="1" t="s">
        <v>41</v>
      </c>
      <c r="B23" s="1" t="s">
        <v>27</v>
      </c>
      <c r="C23" s="1" t="s">
        <v>3</v>
      </c>
      <c r="D23" s="22" t="s">
        <v>29</v>
      </c>
      <c r="E23" s="17" t="str">
        <f t="shared" si="1"/>
        <v>WEEK2DAY2足上げベンチプレス</v>
      </c>
      <c r="F23" s="17">
        <v>5.0</v>
      </c>
      <c r="G23" s="17">
        <v>5.0</v>
      </c>
      <c r="H23" s="18">
        <f t="array" ref="H23">INDEX('RPE Chart'!$D$4:$R$14,MATCH($I23,'RPE Chart'!$C$4:$C$14,0),MATCH($F23,'RPE Chart'!$D$3:$R$3,0))</f>
        <v>0.837</v>
      </c>
      <c r="I23" s="19">
        <v>9.0</v>
      </c>
      <c r="J23" s="20" t="str">
        <f>'W2'!G20</f>
        <v/>
      </c>
      <c r="K23" s="21">
        <f t="shared" si="2"/>
        <v>0</v>
      </c>
      <c r="L23" s="21" t="str">
        <f>'W2'!H20</f>
        <v/>
      </c>
    </row>
    <row r="24" ht="15.75" customHeight="1">
      <c r="A24" s="1" t="s">
        <v>41</v>
      </c>
      <c r="B24" s="1" t="s">
        <v>27</v>
      </c>
      <c r="C24" s="1" t="s">
        <v>30</v>
      </c>
      <c r="D24" s="22" t="s">
        <v>31</v>
      </c>
      <c r="E24" s="17" t="str">
        <f t="shared" si="1"/>
        <v>WEEK2DAY2ブルガリアンスクワット</v>
      </c>
      <c r="F24" s="17">
        <v>8.0</v>
      </c>
      <c r="G24" s="17">
        <v>3.0</v>
      </c>
      <c r="H24" s="18">
        <f t="array" ref="H24">INDEX('RPE Chart'!$D$4:$R$14,MATCH($I24,'RPE Chart'!$C$4:$C$14,0),MATCH($F24,'RPE Chart'!$D$3:$R$3,0))</f>
        <v>0.707</v>
      </c>
      <c r="I24" s="19">
        <v>7.0</v>
      </c>
      <c r="J24" s="20" t="str">
        <f>'W2'!G21</f>
        <v/>
      </c>
      <c r="K24" s="21">
        <f t="shared" si="2"/>
        <v>0</v>
      </c>
      <c r="L24" s="21" t="str">
        <f>'W2'!H21</f>
        <v/>
      </c>
    </row>
    <row r="25" ht="15.75" customHeight="1">
      <c r="A25" s="1" t="s">
        <v>41</v>
      </c>
      <c r="B25" s="1" t="s">
        <v>32</v>
      </c>
      <c r="C25" s="1" t="s">
        <v>4</v>
      </c>
      <c r="D25" s="22" t="s">
        <v>33</v>
      </c>
      <c r="E25" s="17" t="str">
        <f t="shared" si="1"/>
        <v>WEEK2DAY3デッドリフト</v>
      </c>
      <c r="F25" s="17">
        <v>5.0</v>
      </c>
      <c r="G25" s="17">
        <v>3.0</v>
      </c>
      <c r="H25" s="18">
        <v>0.775</v>
      </c>
      <c r="I25" s="19"/>
      <c r="J25" s="20">
        <f t="array" ref="J25">MROUND(INDEX('1RM&amp;guide'!$B$6:$C$9,MATCH($C25,'1RM&amp;guide'!$B$6:$B$9,0),2)*$H25,2.5)</f>
        <v>0</v>
      </c>
      <c r="K25" s="21">
        <f t="shared" si="2"/>
        <v>0</v>
      </c>
      <c r="L25" s="21">
        <f>'W2'!H25</f>
        <v>0</v>
      </c>
    </row>
    <row r="26" ht="15.75" customHeight="1">
      <c r="A26" s="1" t="s">
        <v>41</v>
      </c>
      <c r="B26" s="1" t="s">
        <v>32</v>
      </c>
      <c r="C26" s="1" t="s">
        <v>3</v>
      </c>
      <c r="D26" s="22" t="s">
        <v>34</v>
      </c>
      <c r="E26" s="17" t="str">
        <f t="shared" si="1"/>
        <v>WEEK2DAY3テンポベンチプレス</v>
      </c>
      <c r="F26" s="17">
        <v>3.0</v>
      </c>
      <c r="G26" s="17">
        <v>3.0</v>
      </c>
      <c r="H26" s="18">
        <f t="array" ref="H26">INDEX('RPE Chart'!$D$4:$R$14,MATCH($I26,'RPE Chart'!$C$4:$C$14,0),MATCH($F26,'RPE Chart'!$D$3:$R$3,0))</f>
        <v>0.863</v>
      </c>
      <c r="I26" s="19">
        <v>8.0</v>
      </c>
      <c r="J26" s="20" t="str">
        <f>'W2'!G26</f>
        <v/>
      </c>
      <c r="K26" s="21">
        <f t="shared" si="2"/>
        <v>0</v>
      </c>
      <c r="L26" s="21" t="str">
        <f>'W2'!H26</f>
        <v/>
      </c>
    </row>
    <row r="27" ht="15.75" customHeight="1">
      <c r="A27" s="1" t="s">
        <v>41</v>
      </c>
      <c r="B27" s="1" t="s">
        <v>32</v>
      </c>
      <c r="C27" s="1" t="s">
        <v>35</v>
      </c>
      <c r="D27" s="22" t="s">
        <v>36</v>
      </c>
      <c r="E27" s="17" t="str">
        <f t="shared" si="1"/>
        <v>WEEK2DAY3懸垂</v>
      </c>
      <c r="F27" s="17">
        <v>5.0</v>
      </c>
      <c r="G27" s="17">
        <v>4.0</v>
      </c>
      <c r="H27" s="18">
        <f t="array" ref="H27">INDEX('RPE Chart'!$D$4:$R$14,MATCH($I27,'RPE Chart'!$C$4:$C$14,0),MATCH($F27,'RPE Chart'!$D$3:$R$3,0))</f>
        <v>0.837</v>
      </c>
      <c r="I27" s="19">
        <v>9.0</v>
      </c>
      <c r="J27" s="21" t="str">
        <f>'W2'!G27</f>
        <v/>
      </c>
      <c r="K27" s="21">
        <f t="shared" si="2"/>
        <v>0</v>
      </c>
      <c r="L27" s="21" t="str">
        <f>'W2'!H27</f>
        <v/>
      </c>
    </row>
    <row r="28" ht="15.75" customHeight="1">
      <c r="A28" s="1" t="s">
        <v>41</v>
      </c>
      <c r="B28" s="1" t="s">
        <v>32</v>
      </c>
      <c r="C28" s="1" t="s">
        <v>37</v>
      </c>
      <c r="D28" s="22" t="s">
        <v>38</v>
      </c>
      <c r="E28" s="17" t="str">
        <f t="shared" si="1"/>
        <v>WEEK2DAY3インバーテッドロウ</v>
      </c>
      <c r="F28" s="17">
        <v>8.0</v>
      </c>
      <c r="G28" s="17">
        <v>3.0</v>
      </c>
      <c r="H28" s="18">
        <f t="array" ref="H28">INDEX('RPE Chart'!$D$4:$R$14,MATCH($I28,'RPE Chart'!$C$4:$C$14,0),MATCH($F28,'RPE Chart'!$D$3:$R$3,0))</f>
        <v>0.739</v>
      </c>
      <c r="I28" s="19">
        <v>8.0</v>
      </c>
      <c r="J28" s="21" t="str">
        <f>'W2'!G28</f>
        <v/>
      </c>
      <c r="K28" s="21">
        <f t="shared" si="2"/>
        <v>0</v>
      </c>
      <c r="L28" s="21" t="str">
        <f>'W2'!H28</f>
        <v/>
      </c>
    </row>
    <row r="29" ht="15.75" customHeight="1">
      <c r="A29" s="1" t="s">
        <v>41</v>
      </c>
      <c r="B29" s="1" t="s">
        <v>32</v>
      </c>
      <c r="C29" s="1" t="s">
        <v>39</v>
      </c>
      <c r="D29" s="16" t="s">
        <v>40</v>
      </c>
      <c r="E29" s="17" t="str">
        <f t="shared" si="1"/>
        <v>WEEK2DAY3オーバーヘッドプレス</v>
      </c>
      <c r="F29" s="7">
        <v>10.0</v>
      </c>
      <c r="G29" s="7">
        <v>3.0</v>
      </c>
      <c r="H29" s="18">
        <f t="array" ref="H29">INDEX('RPE Chart'!$D$4:$R$14,MATCH($I29,'RPE Chart'!$C$4:$C$14,0),MATCH($F29,'RPE Chart'!$D$3:$R$3,0))</f>
        <v>0.68</v>
      </c>
      <c r="I29" s="19">
        <v>8.0</v>
      </c>
      <c r="J29" s="21" t="str">
        <f>'W2'!G29</f>
        <v/>
      </c>
      <c r="K29" s="21">
        <f t="shared" si="2"/>
        <v>0</v>
      </c>
      <c r="L29" s="21" t="str">
        <f>'W2'!H29</f>
        <v/>
      </c>
    </row>
    <row r="30" ht="15.75" customHeight="1">
      <c r="A30" s="1" t="s">
        <v>42</v>
      </c>
      <c r="B30" s="1" t="s">
        <v>21</v>
      </c>
      <c r="C30" s="1" t="s">
        <v>1</v>
      </c>
      <c r="D30" s="22" t="s">
        <v>22</v>
      </c>
      <c r="E30" s="17" t="str">
        <f t="shared" si="1"/>
        <v>WEEK3DAY1スクワット</v>
      </c>
      <c r="F30" s="23">
        <v>1.0</v>
      </c>
      <c r="G30" s="23">
        <v>5.0</v>
      </c>
      <c r="H30" s="18">
        <v>0.8</v>
      </c>
      <c r="I30" s="19"/>
      <c r="J30" s="20">
        <f t="array" ref="J30">MROUND(INDEX('1RM&amp;guide'!$B$6:$C$9,MATCH($C30,'1RM&amp;guide'!$B$6:$B$9,0),2)*$H30,2.5)</f>
        <v>0</v>
      </c>
      <c r="K30" s="21">
        <f t="shared" si="2"/>
        <v>0</v>
      </c>
      <c r="L30" s="21">
        <f>'W3'!H10</f>
        <v>0</v>
      </c>
    </row>
    <row r="31" ht="15.75" customHeight="1">
      <c r="A31" s="1" t="s">
        <v>42</v>
      </c>
      <c r="B31" s="1" t="s">
        <v>21</v>
      </c>
      <c r="C31" s="1" t="s">
        <v>1</v>
      </c>
      <c r="D31" s="16" t="s">
        <v>23</v>
      </c>
      <c r="E31" s="17" t="str">
        <f t="shared" si="1"/>
        <v>WEEK3DAY1ポーズスクワット</v>
      </c>
      <c r="F31" s="23">
        <v>5.0</v>
      </c>
      <c r="G31" s="23">
        <v>3.0</v>
      </c>
      <c r="H31" s="18">
        <f t="array" ref="H31">INDEX('RPE Chart'!$D$4:$R$14,MATCH($I31,'RPE Chart'!$C$4:$C$14,0),MATCH($F31,'RPE Chart'!$D$3:$R$3,0))</f>
        <v>0.786</v>
      </c>
      <c r="I31" s="19">
        <v>7.0</v>
      </c>
      <c r="J31" s="20" t="str">
        <f>'W3'!G11</f>
        <v/>
      </c>
      <c r="K31" s="21">
        <f t="shared" si="2"/>
        <v>0</v>
      </c>
      <c r="L31" s="21" t="str">
        <f>'W3'!H11</f>
        <v/>
      </c>
    </row>
    <row r="32" ht="15.75" customHeight="1">
      <c r="A32" s="1" t="s">
        <v>42</v>
      </c>
      <c r="B32" s="1" t="s">
        <v>21</v>
      </c>
      <c r="C32" s="1" t="s">
        <v>3</v>
      </c>
      <c r="D32" s="22" t="s">
        <v>24</v>
      </c>
      <c r="E32" s="17" t="str">
        <f t="shared" si="1"/>
        <v>WEEK3DAY1ベンチプレス</v>
      </c>
      <c r="F32" s="23">
        <v>5.0</v>
      </c>
      <c r="G32" s="23">
        <v>1.0</v>
      </c>
      <c r="H32" s="18">
        <v>0.8</v>
      </c>
      <c r="I32" s="19"/>
      <c r="J32" s="20">
        <f t="array" ref="J32">MROUND(INDEX('1RM&amp;guide'!$B$6:$C$9,MATCH($C32,'1RM&amp;guide'!$B$6:$B$9,0),2)*$H32,2.5)</f>
        <v>0</v>
      </c>
      <c r="K32" s="21">
        <f t="shared" si="2"/>
        <v>0</v>
      </c>
      <c r="L32" s="21">
        <f>'W3'!H12</f>
        <v>0</v>
      </c>
    </row>
    <row r="33" ht="15.75" customHeight="1">
      <c r="A33" s="1" t="s">
        <v>42</v>
      </c>
      <c r="B33" s="1" t="s">
        <v>21</v>
      </c>
      <c r="C33" s="1" t="s">
        <v>3</v>
      </c>
      <c r="D33" s="22" t="s">
        <v>25</v>
      </c>
      <c r="E33" s="17" t="str">
        <f t="shared" si="1"/>
        <v>WEEK3DAY1ケツあげベンチ</v>
      </c>
      <c r="F33" s="23">
        <v>5.0</v>
      </c>
      <c r="G33" s="23">
        <v>3.0</v>
      </c>
      <c r="H33" s="18">
        <f t="array" ref="H33">INDEX('RPE Chart'!$D$4:$R$14,MATCH($I33,'RPE Chart'!$C$4:$C$14,0),MATCH($F33,'RPE Chart'!$D$3:$R$3,0))</f>
        <v>0.811</v>
      </c>
      <c r="I33" s="19">
        <v>8.0</v>
      </c>
      <c r="J33" s="20" t="str">
        <f>'W3'!G13</f>
        <v/>
      </c>
      <c r="K33" s="21">
        <f t="shared" si="2"/>
        <v>0</v>
      </c>
      <c r="L33" s="21" t="str">
        <f>'W3'!H13</f>
        <v/>
      </c>
    </row>
    <row r="34" ht="15.75" customHeight="1">
      <c r="A34" s="1" t="s">
        <v>42</v>
      </c>
      <c r="B34" s="1" t="s">
        <v>21</v>
      </c>
      <c r="C34" s="1" t="s">
        <v>4</v>
      </c>
      <c r="D34" s="22" t="s">
        <v>26</v>
      </c>
      <c r="E34" s="17" t="str">
        <f t="shared" si="1"/>
        <v>WEEK3DAY1ルーマニアンデッドリフト</v>
      </c>
      <c r="F34" s="23">
        <v>8.0</v>
      </c>
      <c r="G34" s="23">
        <v>3.0</v>
      </c>
      <c r="H34" s="18">
        <f t="array" ref="H34">INDEX('RPE Chart'!$D$4:$R$14,MATCH($I34,'RPE Chart'!$C$4:$C$14,0),MATCH($F34,'RPE Chart'!$D$3:$R$3,0))</f>
        <v>0.707</v>
      </c>
      <c r="I34" s="19">
        <v>7.0</v>
      </c>
      <c r="J34" s="20" t="str">
        <f>'W3'!G14</f>
        <v/>
      </c>
      <c r="K34" s="21">
        <f t="shared" si="2"/>
        <v>0</v>
      </c>
      <c r="L34" s="21" t="str">
        <f>'W3'!H14</f>
        <v/>
      </c>
    </row>
    <row r="35" ht="15.75" customHeight="1">
      <c r="A35" s="1" t="s">
        <v>42</v>
      </c>
      <c r="B35" s="1" t="s">
        <v>27</v>
      </c>
      <c r="C35" s="1" t="s">
        <v>1</v>
      </c>
      <c r="D35" s="22" t="s">
        <v>28</v>
      </c>
      <c r="E35" s="17" t="str">
        <f t="shared" si="1"/>
        <v>WEEK3DAY2フロントスクワット</v>
      </c>
      <c r="F35" s="23">
        <v>3.0</v>
      </c>
      <c r="G35" s="23">
        <v>3.0</v>
      </c>
      <c r="H35" s="18">
        <f t="array" ref="H35">INDEX('RPE Chart'!$D$4:$R$14,MATCH($I35,'RPE Chart'!$C$4:$C$14,0),MATCH($F35,'RPE Chart'!$D$3:$R$3,0))</f>
        <v>0.863</v>
      </c>
      <c r="I35" s="19">
        <v>8.0</v>
      </c>
      <c r="J35" s="20" t="str">
        <f>'W3'!G18</f>
        <v/>
      </c>
      <c r="K35" s="21">
        <f t="shared" si="2"/>
        <v>0</v>
      </c>
      <c r="L35" s="21" t="str">
        <f>'W3'!H18</f>
        <v/>
      </c>
    </row>
    <row r="36" ht="15.75" customHeight="1">
      <c r="A36" s="1" t="s">
        <v>42</v>
      </c>
      <c r="B36" s="1" t="s">
        <v>27</v>
      </c>
      <c r="C36" s="1" t="s">
        <v>3</v>
      </c>
      <c r="D36" s="22" t="s">
        <v>24</v>
      </c>
      <c r="E36" s="17" t="str">
        <f t="shared" si="1"/>
        <v>WEEK3DAY2ベンチプレス</v>
      </c>
      <c r="F36" s="23">
        <v>1.0</v>
      </c>
      <c r="G36" s="23">
        <v>1.0</v>
      </c>
      <c r="H36" s="18">
        <v>1.0</v>
      </c>
      <c r="I36" s="19">
        <v>10.0</v>
      </c>
      <c r="J36" s="20">
        <f t="array" ref="J36">MROUND(INDEX('1RM&amp;guide'!$B$6:$C$9,MATCH($C36,'1RM&amp;guide'!$B$6:$B$9,0),2)*$H36,2.5)</f>
        <v>0</v>
      </c>
      <c r="K36" s="21">
        <f t="shared" si="2"/>
        <v>0</v>
      </c>
      <c r="L36" s="21">
        <f>'W3'!H19</f>
        <v>0</v>
      </c>
    </row>
    <row r="37" ht="15.75" customHeight="1">
      <c r="A37" s="1" t="s">
        <v>42</v>
      </c>
      <c r="B37" s="1" t="s">
        <v>27</v>
      </c>
      <c r="C37" s="1" t="s">
        <v>3</v>
      </c>
      <c r="D37" s="22" t="s">
        <v>29</v>
      </c>
      <c r="E37" s="17" t="str">
        <f t="shared" si="1"/>
        <v>WEEK3DAY2足上げベンチプレス</v>
      </c>
      <c r="F37" s="23">
        <v>5.0</v>
      </c>
      <c r="G37" s="23">
        <v>5.0</v>
      </c>
      <c r="H37" s="18">
        <f t="array" ref="H37">INDEX('RPE Chart'!$D$4:$R$14,MATCH($I37,'RPE Chart'!$C$4:$C$14,0),MATCH($F37,'RPE Chart'!$D$3:$R$3,0))</f>
        <v>0.837</v>
      </c>
      <c r="I37" s="19">
        <v>9.0</v>
      </c>
      <c r="J37" s="20" t="str">
        <f>'W3'!G20</f>
        <v/>
      </c>
      <c r="K37" s="21">
        <f t="shared" si="2"/>
        <v>0</v>
      </c>
      <c r="L37" s="21" t="str">
        <f>'W3'!H20</f>
        <v/>
      </c>
    </row>
    <row r="38" ht="15.75" customHeight="1">
      <c r="A38" s="1" t="s">
        <v>42</v>
      </c>
      <c r="B38" s="1" t="s">
        <v>27</v>
      </c>
      <c r="C38" s="1" t="s">
        <v>30</v>
      </c>
      <c r="D38" s="22" t="s">
        <v>31</v>
      </c>
      <c r="E38" s="17" t="str">
        <f t="shared" si="1"/>
        <v>WEEK3DAY2ブルガリアンスクワット</v>
      </c>
      <c r="F38" s="23">
        <v>8.0</v>
      </c>
      <c r="G38" s="23">
        <v>3.0</v>
      </c>
      <c r="H38" s="18">
        <f t="array" ref="H38">INDEX('RPE Chart'!$D$4:$R$14,MATCH($I38,'RPE Chart'!$C$4:$C$14,0),MATCH($F38,'RPE Chart'!$D$3:$R$3,0))</f>
        <v>0.707</v>
      </c>
      <c r="I38" s="19">
        <v>7.0</v>
      </c>
      <c r="J38" s="20" t="str">
        <f>'W3'!G21</f>
        <v/>
      </c>
      <c r="K38" s="21">
        <f t="shared" si="2"/>
        <v>0</v>
      </c>
      <c r="L38" s="21" t="str">
        <f>'W3'!H21</f>
        <v/>
      </c>
    </row>
    <row r="39" ht="15.75" customHeight="1">
      <c r="A39" s="1" t="s">
        <v>42</v>
      </c>
      <c r="B39" s="1" t="s">
        <v>32</v>
      </c>
      <c r="C39" s="1" t="s">
        <v>4</v>
      </c>
      <c r="D39" s="22" t="s">
        <v>33</v>
      </c>
      <c r="E39" s="17" t="str">
        <f t="shared" si="1"/>
        <v>WEEK3DAY3デッドリフト</v>
      </c>
      <c r="F39" s="23">
        <v>5.0</v>
      </c>
      <c r="G39" s="23">
        <v>3.0</v>
      </c>
      <c r="H39" s="18">
        <v>0.8</v>
      </c>
      <c r="I39" s="19"/>
      <c r="J39" s="20">
        <f t="array" ref="J39">MROUND(INDEX('1RM&amp;guide'!$B$6:$C$9,MATCH($C39,'1RM&amp;guide'!$B$6:$B$9,0),2)*$H39,2.5)</f>
        <v>0</v>
      </c>
      <c r="K39" s="21">
        <f t="shared" si="2"/>
        <v>0</v>
      </c>
      <c r="L39" s="21">
        <f>'W3'!H25</f>
        <v>0</v>
      </c>
    </row>
    <row r="40" ht="15.75" customHeight="1">
      <c r="A40" s="1" t="s">
        <v>42</v>
      </c>
      <c r="B40" s="1" t="s">
        <v>32</v>
      </c>
      <c r="C40" s="1" t="s">
        <v>3</v>
      </c>
      <c r="D40" s="22" t="s">
        <v>34</v>
      </c>
      <c r="E40" s="17" t="str">
        <f t="shared" si="1"/>
        <v>WEEK3DAY3テンポベンチプレス</v>
      </c>
      <c r="F40" s="23">
        <v>3.0</v>
      </c>
      <c r="G40" s="23">
        <v>3.0</v>
      </c>
      <c r="H40" s="18">
        <f t="array" ref="H40">INDEX('RPE Chart'!$D$4:$R$14,MATCH($I40,'RPE Chart'!$C$4:$C$14,0),MATCH($F40,'RPE Chart'!$D$3:$R$3,0))</f>
        <v>0.863</v>
      </c>
      <c r="I40" s="19">
        <v>8.0</v>
      </c>
      <c r="J40" s="20" t="str">
        <f>'W3'!G26</f>
        <v/>
      </c>
      <c r="K40" s="21">
        <f t="shared" si="2"/>
        <v>0</v>
      </c>
      <c r="L40" s="21" t="str">
        <f>'W3'!H26</f>
        <v/>
      </c>
    </row>
    <row r="41" ht="15.75" customHeight="1">
      <c r="A41" s="1" t="s">
        <v>42</v>
      </c>
      <c r="B41" s="1" t="s">
        <v>32</v>
      </c>
      <c r="C41" s="1" t="s">
        <v>35</v>
      </c>
      <c r="D41" s="22" t="s">
        <v>36</v>
      </c>
      <c r="E41" s="17" t="str">
        <f t="shared" si="1"/>
        <v>WEEK3DAY3懸垂</v>
      </c>
      <c r="F41" s="23">
        <v>5.0</v>
      </c>
      <c r="G41" s="23">
        <v>4.0</v>
      </c>
      <c r="H41" s="18">
        <f t="array" ref="H41">INDEX('RPE Chart'!$D$4:$R$14,MATCH($I41,'RPE Chart'!$C$4:$C$14,0),MATCH($F41,'RPE Chart'!$D$3:$R$3,0))</f>
        <v>0.837</v>
      </c>
      <c r="I41" s="19">
        <v>9.0</v>
      </c>
      <c r="J41" s="21" t="str">
        <f>'W3'!G27</f>
        <v/>
      </c>
      <c r="K41" s="21">
        <f t="shared" si="2"/>
        <v>0</v>
      </c>
      <c r="L41" s="21" t="str">
        <f>'W3'!H27</f>
        <v/>
      </c>
    </row>
    <row r="42" ht="15.75" customHeight="1">
      <c r="A42" s="1" t="s">
        <v>42</v>
      </c>
      <c r="B42" s="1" t="s">
        <v>32</v>
      </c>
      <c r="C42" s="1" t="s">
        <v>37</v>
      </c>
      <c r="D42" s="22" t="s">
        <v>38</v>
      </c>
      <c r="E42" s="17" t="str">
        <f t="shared" si="1"/>
        <v>WEEK3DAY3インバーテッドロウ</v>
      </c>
      <c r="F42" s="23">
        <v>8.0</v>
      </c>
      <c r="G42" s="23">
        <v>3.0</v>
      </c>
      <c r="H42" s="18">
        <f t="array" ref="H42">INDEX('RPE Chart'!$D$4:$R$14,MATCH($I42,'RPE Chart'!$C$4:$C$14,0),MATCH($F42,'RPE Chart'!$D$3:$R$3,0))</f>
        <v>0.739</v>
      </c>
      <c r="I42" s="19">
        <v>8.0</v>
      </c>
      <c r="J42" s="21" t="str">
        <f>'W3'!G28</f>
        <v/>
      </c>
      <c r="K42" s="21">
        <f t="shared" si="2"/>
        <v>0</v>
      </c>
      <c r="L42" s="21" t="str">
        <f>'W3'!H28</f>
        <v/>
      </c>
    </row>
    <row r="43" ht="15.75" customHeight="1">
      <c r="A43" s="1" t="s">
        <v>42</v>
      </c>
      <c r="B43" s="1" t="s">
        <v>32</v>
      </c>
      <c r="C43" s="1" t="s">
        <v>39</v>
      </c>
      <c r="D43" s="22" t="s">
        <v>40</v>
      </c>
      <c r="E43" s="17" t="str">
        <f t="shared" si="1"/>
        <v>WEEK3DAY3オーバーヘッドプレス</v>
      </c>
      <c r="F43" s="23">
        <v>10.0</v>
      </c>
      <c r="G43" s="23">
        <v>3.0</v>
      </c>
      <c r="H43" s="18">
        <f t="array" ref="H43">INDEX('RPE Chart'!$D$4:$R$14,MATCH($I43,'RPE Chart'!$C$4:$C$14,0),MATCH($F43,'RPE Chart'!$D$3:$R$3,0))</f>
        <v>0.68</v>
      </c>
      <c r="I43" s="19">
        <v>8.0</v>
      </c>
      <c r="J43" s="21" t="str">
        <f>'W3'!G29</f>
        <v/>
      </c>
      <c r="K43" s="21">
        <f t="shared" si="2"/>
        <v>0</v>
      </c>
      <c r="L43" s="21" t="str">
        <f>'W3'!H29</f>
        <v/>
      </c>
    </row>
    <row r="44" ht="15.75" customHeight="1">
      <c r="A44" s="1" t="s">
        <v>43</v>
      </c>
      <c r="B44" s="1" t="s">
        <v>21</v>
      </c>
      <c r="C44" s="1" t="s">
        <v>1</v>
      </c>
      <c r="D44" s="22" t="s">
        <v>22</v>
      </c>
      <c r="E44" s="17" t="str">
        <f t="shared" si="1"/>
        <v>WEEK4DAY1スクワット</v>
      </c>
      <c r="F44" s="23">
        <v>1.0</v>
      </c>
      <c r="G44" s="23">
        <v>5.0</v>
      </c>
      <c r="H44" s="24">
        <v>0.8</v>
      </c>
      <c r="I44" s="19"/>
      <c r="J44" s="20">
        <f t="array" ref="J44">MROUND(INDEX('1RM&amp;guide'!$B$6:$C$9,MATCH($C44,'1RM&amp;guide'!$B$6:$B$9,0),2)*$H44,2.5)</f>
        <v>0</v>
      </c>
      <c r="K44" s="21">
        <f t="shared" si="2"/>
        <v>0</v>
      </c>
      <c r="L44" s="21">
        <f>'W4'!H10</f>
        <v>0</v>
      </c>
    </row>
    <row r="45" ht="15.75" customHeight="1">
      <c r="A45" s="1" t="s">
        <v>43</v>
      </c>
      <c r="B45" s="1" t="s">
        <v>21</v>
      </c>
      <c r="C45" s="1" t="s">
        <v>1</v>
      </c>
      <c r="D45" s="22" t="s">
        <v>23</v>
      </c>
      <c r="E45" s="17" t="str">
        <f t="shared" si="1"/>
        <v>WEEK4DAY1ポーズスクワット</v>
      </c>
      <c r="F45" s="23">
        <v>5.0</v>
      </c>
      <c r="G45" s="23">
        <v>3.0</v>
      </c>
      <c r="H45" s="18">
        <f t="array" ref="H45">INDEX('RPE Chart'!$D$4:$R$14,MATCH($I45,'RPE Chart'!$C$4:$C$14,0),MATCH($F45,'RPE Chart'!$D$3:$R$3,0))</f>
        <v>0.762</v>
      </c>
      <c r="I45" s="19">
        <v>6.0</v>
      </c>
      <c r="J45" s="20" t="str">
        <f>'W4'!G11</f>
        <v/>
      </c>
      <c r="K45" s="21">
        <f t="shared" si="2"/>
        <v>0</v>
      </c>
      <c r="L45" s="21" t="str">
        <f>'W4'!H11</f>
        <v/>
      </c>
    </row>
    <row r="46" ht="15.75" customHeight="1">
      <c r="A46" s="1" t="s">
        <v>43</v>
      </c>
      <c r="B46" s="1" t="s">
        <v>21</v>
      </c>
      <c r="C46" s="1" t="s">
        <v>3</v>
      </c>
      <c r="D46" s="22" t="s">
        <v>24</v>
      </c>
      <c r="E46" s="17" t="str">
        <f t="shared" si="1"/>
        <v>WEEK4DAY1ベンチプレス</v>
      </c>
      <c r="F46" s="23">
        <v>5.0</v>
      </c>
      <c r="G46" s="23">
        <v>1.0</v>
      </c>
      <c r="H46" s="24">
        <v>0.8</v>
      </c>
      <c r="I46" s="19"/>
      <c r="J46" s="20">
        <f t="array" ref="J46">MROUND(INDEX('1RM&amp;guide'!$B$6:$C$9,MATCH($C46,'1RM&amp;guide'!$B$6:$B$9,0),2)*$H46,2.5)</f>
        <v>0</v>
      </c>
      <c r="K46" s="21">
        <f t="shared" si="2"/>
        <v>0</v>
      </c>
      <c r="L46" s="21">
        <f>'W4'!H12</f>
        <v>0</v>
      </c>
    </row>
    <row r="47" ht="15.75" customHeight="1">
      <c r="A47" s="1" t="s">
        <v>43</v>
      </c>
      <c r="B47" s="1" t="s">
        <v>21</v>
      </c>
      <c r="C47" s="1" t="s">
        <v>3</v>
      </c>
      <c r="D47" s="22" t="s">
        <v>25</v>
      </c>
      <c r="E47" s="17" t="str">
        <f t="shared" si="1"/>
        <v>WEEK4DAY1ケツあげベンチ</v>
      </c>
      <c r="F47" s="23">
        <v>5.0</v>
      </c>
      <c r="G47" s="23">
        <v>3.0</v>
      </c>
      <c r="H47" s="18">
        <f t="array" ref="H47">INDEX('RPE Chart'!$D$4:$R$14,MATCH($I47,'RPE Chart'!$C$4:$C$14,0),MATCH($F47,'RPE Chart'!$D$3:$R$3,0))</f>
        <v>0.811</v>
      </c>
      <c r="I47" s="19">
        <v>8.0</v>
      </c>
      <c r="J47" s="20" t="str">
        <f>'W4'!G13</f>
        <v/>
      </c>
      <c r="K47" s="21">
        <f t="shared" si="2"/>
        <v>0</v>
      </c>
      <c r="L47" s="21" t="str">
        <f>'W4'!H13</f>
        <v/>
      </c>
    </row>
    <row r="48" ht="15.75" customHeight="1">
      <c r="A48" s="1" t="s">
        <v>43</v>
      </c>
      <c r="B48" s="1" t="s">
        <v>21</v>
      </c>
      <c r="C48" s="1" t="s">
        <v>4</v>
      </c>
      <c r="D48" s="22" t="s">
        <v>26</v>
      </c>
      <c r="E48" s="17" t="str">
        <f t="shared" si="1"/>
        <v>WEEK4DAY1ルーマニアンデッドリフト</v>
      </c>
      <c r="F48" s="23">
        <v>8.0</v>
      </c>
      <c r="G48" s="23">
        <v>2.0</v>
      </c>
      <c r="H48" s="18">
        <f t="array" ref="H48">INDEX('RPE Chart'!$D$4:$R$14,MATCH($I48,'RPE Chart'!$C$4:$C$14,0),MATCH($F48,'RPE Chart'!$D$3:$R$3,0))</f>
        <v>0.68</v>
      </c>
      <c r="I48" s="19">
        <v>6.0</v>
      </c>
      <c r="J48" s="20" t="str">
        <f>'W4'!G14</f>
        <v/>
      </c>
      <c r="K48" s="21">
        <f t="shared" si="2"/>
        <v>0</v>
      </c>
      <c r="L48" s="21" t="str">
        <f>'W4'!H14</f>
        <v/>
      </c>
    </row>
    <row r="49" ht="15.75" customHeight="1">
      <c r="A49" s="1" t="s">
        <v>43</v>
      </c>
      <c r="B49" s="1" t="s">
        <v>27</v>
      </c>
      <c r="C49" s="1" t="s">
        <v>1</v>
      </c>
      <c r="D49" s="22" t="s">
        <v>28</v>
      </c>
      <c r="E49" s="17" t="str">
        <f t="shared" si="1"/>
        <v>WEEK4DAY2フロントスクワット</v>
      </c>
      <c r="F49" s="23">
        <v>3.0</v>
      </c>
      <c r="G49" s="23">
        <v>2.0</v>
      </c>
      <c r="H49" s="18">
        <f t="array" ref="H49">INDEX('RPE Chart'!$D$4:$R$14,MATCH($I49,'RPE Chart'!$C$4:$C$14,0),MATCH($F49,'RPE Chart'!$D$3:$R$3,0))</f>
        <v>0.837</v>
      </c>
      <c r="I49" s="19">
        <v>7.0</v>
      </c>
      <c r="J49" s="20" t="str">
        <f>'W4'!G18</f>
        <v/>
      </c>
      <c r="K49" s="21">
        <f t="shared" si="2"/>
        <v>0</v>
      </c>
      <c r="L49" s="21" t="str">
        <f>'W4'!H18</f>
        <v/>
      </c>
    </row>
    <row r="50" ht="15.75" customHeight="1">
      <c r="A50" s="1" t="s">
        <v>43</v>
      </c>
      <c r="B50" s="1" t="s">
        <v>27</v>
      </c>
      <c r="C50" s="1" t="s">
        <v>3</v>
      </c>
      <c r="D50" s="22" t="s">
        <v>24</v>
      </c>
      <c r="E50" s="17" t="str">
        <f t="shared" si="1"/>
        <v>WEEK4DAY2ベンチプレス</v>
      </c>
      <c r="F50" s="23">
        <v>1.0</v>
      </c>
      <c r="G50" s="23">
        <v>1.0</v>
      </c>
      <c r="H50" s="18">
        <v>1.0</v>
      </c>
      <c r="I50" s="19">
        <v>10.0</v>
      </c>
      <c r="J50" s="20">
        <f t="array" ref="J50">MROUND(INDEX('1RM&amp;guide'!$B$6:$C$9,MATCH($C50,'1RM&amp;guide'!$B$6:$B$9,0),2)*$H50,2.5)</f>
        <v>0</v>
      </c>
      <c r="K50" s="21">
        <f t="shared" si="2"/>
        <v>0</v>
      </c>
      <c r="L50" s="21">
        <f>'W4'!H19</f>
        <v>0</v>
      </c>
    </row>
    <row r="51" ht="15.75" customHeight="1">
      <c r="A51" s="1" t="s">
        <v>43</v>
      </c>
      <c r="B51" s="1" t="s">
        <v>27</v>
      </c>
      <c r="C51" s="1" t="s">
        <v>3</v>
      </c>
      <c r="D51" s="22" t="s">
        <v>29</v>
      </c>
      <c r="E51" s="17" t="str">
        <f t="shared" si="1"/>
        <v>WEEK4DAY2足上げベンチプレス</v>
      </c>
      <c r="F51" s="23">
        <v>5.0</v>
      </c>
      <c r="G51" s="23">
        <v>3.0</v>
      </c>
      <c r="H51" s="18">
        <f t="array" ref="H51">INDEX('RPE Chart'!$D$4:$R$14,MATCH($I51,'RPE Chart'!$C$4:$C$14,0),MATCH($F51,'RPE Chart'!$D$3:$R$3,0))</f>
        <v>0.811</v>
      </c>
      <c r="I51" s="19">
        <v>8.0</v>
      </c>
      <c r="J51" s="20" t="str">
        <f>'W4'!G20</f>
        <v/>
      </c>
      <c r="K51" s="21">
        <f t="shared" si="2"/>
        <v>0</v>
      </c>
      <c r="L51" s="21" t="str">
        <f>'W4'!H20</f>
        <v/>
      </c>
    </row>
    <row r="52" ht="15.75" customHeight="1">
      <c r="A52" s="1" t="s">
        <v>43</v>
      </c>
      <c r="B52" s="1" t="s">
        <v>27</v>
      </c>
      <c r="C52" s="1" t="s">
        <v>30</v>
      </c>
      <c r="D52" s="22" t="s">
        <v>31</v>
      </c>
      <c r="E52" s="17" t="str">
        <f t="shared" si="1"/>
        <v>WEEK4DAY2ブルガリアンスクワット</v>
      </c>
      <c r="F52" s="23">
        <v>8.0</v>
      </c>
      <c r="G52" s="23">
        <v>2.0</v>
      </c>
      <c r="H52" s="18">
        <f t="array" ref="H52">INDEX('RPE Chart'!$D$4:$R$14,MATCH($I52,'RPE Chart'!$C$4:$C$14,0),MATCH($F52,'RPE Chart'!$D$3:$R$3,0))</f>
        <v>0.68</v>
      </c>
      <c r="I52" s="19">
        <v>6.0</v>
      </c>
      <c r="J52" s="20" t="str">
        <f>'W4'!G21</f>
        <v/>
      </c>
      <c r="K52" s="21">
        <f t="shared" si="2"/>
        <v>0</v>
      </c>
      <c r="L52" s="21" t="str">
        <f>'W4'!H21</f>
        <v/>
      </c>
    </row>
    <row r="53" ht="15.75" customHeight="1">
      <c r="A53" s="1" t="s">
        <v>43</v>
      </c>
      <c r="B53" s="1" t="s">
        <v>32</v>
      </c>
      <c r="C53" s="1" t="s">
        <v>4</v>
      </c>
      <c r="D53" s="22" t="s">
        <v>33</v>
      </c>
      <c r="E53" s="17" t="str">
        <f t="shared" si="1"/>
        <v>WEEK4DAY3デッドリフト</v>
      </c>
      <c r="F53" s="23">
        <v>5.0</v>
      </c>
      <c r="G53" s="23">
        <v>3.0</v>
      </c>
      <c r="H53" s="24">
        <v>0.8</v>
      </c>
      <c r="I53" s="19"/>
      <c r="J53" s="20">
        <f t="array" ref="J53">MROUND(INDEX('1RM&amp;guide'!$B$6:$C$9,MATCH($C53,'1RM&amp;guide'!$B$6:$B$9,0),2)*$H53,2.5)</f>
        <v>0</v>
      </c>
      <c r="K53" s="21">
        <f t="shared" si="2"/>
        <v>0</v>
      </c>
      <c r="L53" s="21">
        <f>'W4'!H25</f>
        <v>0</v>
      </c>
    </row>
    <row r="54" ht="15.75" customHeight="1">
      <c r="A54" s="1" t="s">
        <v>43</v>
      </c>
      <c r="B54" s="1" t="s">
        <v>32</v>
      </c>
      <c r="C54" s="1" t="s">
        <v>3</v>
      </c>
      <c r="D54" s="22" t="s">
        <v>34</v>
      </c>
      <c r="E54" s="17" t="str">
        <f t="shared" si="1"/>
        <v>WEEK4DAY3テンポベンチプレス</v>
      </c>
      <c r="F54" s="23">
        <v>3.0</v>
      </c>
      <c r="G54" s="23">
        <v>3.0</v>
      </c>
      <c r="H54" s="18">
        <f t="array" ref="H54">INDEX('RPE Chart'!$D$4:$R$14,MATCH($I54,'RPE Chart'!$C$4:$C$14,0),MATCH($F54,'RPE Chart'!$D$3:$R$3,0))</f>
        <v>0.837</v>
      </c>
      <c r="I54" s="19">
        <v>7.0</v>
      </c>
      <c r="J54" s="20" t="str">
        <f>'W4'!G26</f>
        <v/>
      </c>
      <c r="K54" s="21">
        <f t="shared" si="2"/>
        <v>0</v>
      </c>
      <c r="L54" s="21" t="str">
        <f>'W4'!H26</f>
        <v/>
      </c>
    </row>
    <row r="55" ht="15.75" customHeight="1">
      <c r="A55" s="1" t="s">
        <v>43</v>
      </c>
      <c r="B55" s="1" t="s">
        <v>32</v>
      </c>
      <c r="C55" s="1" t="s">
        <v>35</v>
      </c>
      <c r="D55" s="22" t="s">
        <v>36</v>
      </c>
      <c r="E55" s="17" t="str">
        <f t="shared" si="1"/>
        <v>WEEK4DAY3懸垂</v>
      </c>
      <c r="F55" s="23">
        <v>5.0</v>
      </c>
      <c r="G55" s="23">
        <v>4.0</v>
      </c>
      <c r="H55" s="18">
        <f t="array" ref="H55">INDEX('RPE Chart'!$D$4:$R$14,MATCH($I55,'RPE Chart'!$C$4:$C$14,0),MATCH($F55,'RPE Chart'!$D$3:$R$3,0))</f>
        <v>0.786</v>
      </c>
      <c r="I55" s="19">
        <v>7.0</v>
      </c>
      <c r="J55" s="21" t="str">
        <f>'W4'!G27</f>
        <v/>
      </c>
      <c r="K55" s="21">
        <f t="shared" si="2"/>
        <v>0</v>
      </c>
      <c r="L55" s="21" t="str">
        <f>'W4'!H27</f>
        <v/>
      </c>
    </row>
    <row r="56" ht="15.75" customHeight="1">
      <c r="A56" s="1" t="s">
        <v>43</v>
      </c>
      <c r="B56" s="1" t="s">
        <v>32</v>
      </c>
      <c r="C56" s="1" t="s">
        <v>37</v>
      </c>
      <c r="D56" s="22" t="s">
        <v>38</v>
      </c>
      <c r="E56" s="17" t="str">
        <f t="shared" si="1"/>
        <v>WEEK4DAY3インバーテッドロウ</v>
      </c>
      <c r="F56" s="23">
        <v>8.0</v>
      </c>
      <c r="G56" s="23">
        <v>3.0</v>
      </c>
      <c r="H56" s="18">
        <f t="array" ref="H56">INDEX('RPE Chart'!$D$4:$R$14,MATCH($I56,'RPE Chart'!$C$4:$C$14,0),MATCH($F56,'RPE Chart'!$D$3:$R$3,0))</f>
        <v>0.707</v>
      </c>
      <c r="I56" s="19">
        <v>7.0</v>
      </c>
      <c r="J56" s="21" t="str">
        <f>'W4'!G28</f>
        <v/>
      </c>
      <c r="K56" s="21">
        <f t="shared" si="2"/>
        <v>0</v>
      </c>
      <c r="L56" s="21" t="str">
        <f>'W4'!H28</f>
        <v/>
      </c>
    </row>
    <row r="57" ht="15.75" customHeight="1">
      <c r="A57" s="1" t="s">
        <v>43</v>
      </c>
      <c r="B57" s="1" t="s">
        <v>32</v>
      </c>
      <c r="C57" s="1" t="s">
        <v>39</v>
      </c>
      <c r="D57" s="22" t="s">
        <v>40</v>
      </c>
      <c r="E57" s="17" t="str">
        <f t="shared" si="1"/>
        <v>WEEK4DAY3オーバーヘッドプレス</v>
      </c>
      <c r="F57" s="23">
        <v>10.0</v>
      </c>
      <c r="G57" s="23">
        <v>3.0</v>
      </c>
      <c r="H57" s="18">
        <f t="array" ref="H57">INDEX('RPE Chart'!$D$4:$R$14,MATCH($I57,'RPE Chart'!$C$4:$C$14,0),MATCH($F57,'RPE Chart'!$D$3:$R$3,0))</f>
        <v>0.68</v>
      </c>
      <c r="I57" s="19">
        <v>8.0</v>
      </c>
      <c r="J57" s="21" t="str">
        <f>'W4'!G29</f>
        <v/>
      </c>
      <c r="K57" s="21">
        <f t="shared" si="2"/>
        <v>0</v>
      </c>
      <c r="L57" s="21" t="str">
        <f>'W4'!H29</f>
        <v/>
      </c>
    </row>
    <row r="58" ht="15.75" customHeight="1">
      <c r="A58" s="1" t="s">
        <v>44</v>
      </c>
      <c r="B58" s="1" t="s">
        <v>21</v>
      </c>
      <c r="C58" s="1" t="s">
        <v>1</v>
      </c>
      <c r="D58" s="22" t="s">
        <v>22</v>
      </c>
      <c r="E58" s="17" t="str">
        <f t="shared" si="1"/>
        <v>WEEK5DAY1スクワット</v>
      </c>
      <c r="F58" s="23">
        <v>1.0</v>
      </c>
      <c r="G58" s="23">
        <v>5.0</v>
      </c>
      <c r="H58" s="18">
        <f t="array" ref="H58">INDEX('RPE Chart'!$D$4:$R$14,MATCH($I58,'RPE Chart'!$C$4:$C$14,0),MATCH($F58,'RPE Chart'!$D$3:$R$3,0))</f>
        <v>0.892</v>
      </c>
      <c r="I58" s="19">
        <v>7.0</v>
      </c>
      <c r="J58" s="20">
        <f t="array" ref="J58">MROUND(INDEX('1RM&amp;guide'!$B$6:$C$9,MATCH($C58,'1RM&amp;guide'!$B$6:$B$9,0),2)*$H58,2.5)</f>
        <v>0</v>
      </c>
      <c r="K58" s="21">
        <f t="shared" si="2"/>
        <v>0</v>
      </c>
      <c r="L58" s="21">
        <f>'W5(deload)'!H10</f>
        <v>0</v>
      </c>
    </row>
    <row r="59" ht="15.75" customHeight="1">
      <c r="A59" s="1" t="s">
        <v>44</v>
      </c>
      <c r="B59" s="1" t="s">
        <v>21</v>
      </c>
      <c r="C59" s="1" t="s">
        <v>1</v>
      </c>
      <c r="D59" s="16" t="s">
        <v>23</v>
      </c>
      <c r="E59" s="17" t="str">
        <f t="shared" si="1"/>
        <v>WEEK5DAY1ポーズスクワット</v>
      </c>
      <c r="F59" s="23">
        <v>5.0</v>
      </c>
      <c r="G59" s="23">
        <v>1.0</v>
      </c>
      <c r="H59" s="18">
        <f t="array" ref="H59">INDEX('RPE Chart'!$D$4:$R$14,MATCH($I59,'RPE Chart'!$C$4:$C$14,0),MATCH($F59,'RPE Chart'!$D$3:$R$3,0))</f>
        <v>0.786</v>
      </c>
      <c r="I59" s="19">
        <v>7.0</v>
      </c>
      <c r="J59" s="20" t="str">
        <f>'W5(deload)'!G11</f>
        <v/>
      </c>
      <c r="K59" s="21">
        <f t="shared" si="2"/>
        <v>0</v>
      </c>
      <c r="L59" s="21" t="str">
        <f>'W5(deload)'!H11</f>
        <v/>
      </c>
    </row>
    <row r="60" ht="15.75" customHeight="1">
      <c r="A60" s="1" t="s">
        <v>44</v>
      </c>
      <c r="B60" s="1" t="s">
        <v>21</v>
      </c>
      <c r="C60" s="1" t="s">
        <v>3</v>
      </c>
      <c r="D60" s="22" t="s">
        <v>24</v>
      </c>
      <c r="E60" s="17" t="str">
        <f t="shared" si="1"/>
        <v>WEEK5DAY1ベンチプレス</v>
      </c>
      <c r="F60" s="23">
        <v>5.0</v>
      </c>
      <c r="G60" s="23">
        <v>1.0</v>
      </c>
      <c r="H60" s="18">
        <f t="array" ref="H60">INDEX('RPE Chart'!$D$4:$R$14,MATCH($I60,'RPE Chart'!$C$4:$C$14,0),MATCH($F60,'RPE Chart'!$D$3:$R$3,0))</f>
        <v>0.811</v>
      </c>
      <c r="I60" s="19">
        <v>8.0</v>
      </c>
      <c r="J60" s="20">
        <f t="array" ref="J60">MROUND(INDEX('1RM&amp;guide'!$B$6:$C$9,MATCH($C60,'1RM&amp;guide'!$B$6:$B$9,0),2)*$H60,2.5)</f>
        <v>0</v>
      </c>
      <c r="K60" s="21">
        <f t="shared" si="2"/>
        <v>0</v>
      </c>
      <c r="L60" s="21">
        <f>'W5(deload)'!H12</f>
        <v>0</v>
      </c>
    </row>
    <row r="61" ht="15.75" customHeight="1">
      <c r="A61" s="1" t="s">
        <v>44</v>
      </c>
      <c r="B61" s="1" t="s">
        <v>21</v>
      </c>
      <c r="C61" s="1" t="s">
        <v>3</v>
      </c>
      <c r="D61" s="22" t="s">
        <v>25</v>
      </c>
      <c r="E61" s="17" t="str">
        <f t="shared" si="1"/>
        <v>WEEK5DAY1ケツあげベンチ</v>
      </c>
      <c r="F61" s="23">
        <v>5.0</v>
      </c>
      <c r="G61" s="23">
        <v>2.0</v>
      </c>
      <c r="H61" s="18">
        <f t="array" ref="H61">INDEX('RPE Chart'!$D$4:$R$14,MATCH($I61,'RPE Chart'!$C$4:$C$14,0),MATCH($F61,'RPE Chart'!$D$3:$R$3,0))</f>
        <v>0.786</v>
      </c>
      <c r="I61" s="19">
        <v>7.0</v>
      </c>
      <c r="J61" s="20" t="str">
        <f>'W5(deload)'!G13</f>
        <v/>
      </c>
      <c r="K61" s="21">
        <f t="shared" si="2"/>
        <v>0</v>
      </c>
      <c r="L61" s="21" t="str">
        <f>'W5(deload)'!H13</f>
        <v/>
      </c>
    </row>
    <row r="62" ht="15.75" customHeight="1">
      <c r="A62" s="1" t="s">
        <v>44</v>
      </c>
      <c r="B62" s="1" t="s">
        <v>21</v>
      </c>
      <c r="C62" s="1" t="s">
        <v>4</v>
      </c>
      <c r="D62" s="22" t="s">
        <v>26</v>
      </c>
      <c r="E62" s="17" t="str">
        <f t="shared" si="1"/>
        <v>WEEK5DAY1ルーマニアンデッドリフト</v>
      </c>
      <c r="F62" s="23">
        <v>8.0</v>
      </c>
      <c r="G62" s="23">
        <v>1.0</v>
      </c>
      <c r="H62" s="18">
        <f t="array" ref="H62">INDEX('RPE Chart'!$D$4:$R$14,MATCH($I62,'RPE Chart'!$C$4:$C$14,0),MATCH($F62,'RPE Chart'!$D$3:$R$3,0))</f>
        <v>0.707</v>
      </c>
      <c r="I62" s="19">
        <v>7.0</v>
      </c>
      <c r="J62" s="20" t="str">
        <f>'W5(deload)'!G14</f>
        <v/>
      </c>
      <c r="K62" s="21">
        <f t="shared" si="2"/>
        <v>0</v>
      </c>
      <c r="L62" s="21" t="str">
        <f>'W5(deload)'!H14</f>
        <v/>
      </c>
    </row>
    <row r="63" ht="15.75" customHeight="1">
      <c r="A63" s="1" t="s">
        <v>44</v>
      </c>
      <c r="B63" s="1" t="s">
        <v>27</v>
      </c>
      <c r="C63" s="1" t="s">
        <v>1</v>
      </c>
      <c r="D63" s="22" t="s">
        <v>28</v>
      </c>
      <c r="E63" s="17" t="str">
        <f t="shared" si="1"/>
        <v>WEEK5DAY2フロントスクワット</v>
      </c>
      <c r="F63" s="23">
        <v>3.0</v>
      </c>
      <c r="G63" s="23">
        <v>1.0</v>
      </c>
      <c r="H63" s="18">
        <f t="array" ref="H63">INDEX('RPE Chart'!$D$4:$R$14,MATCH($I63,'RPE Chart'!$C$4:$C$14,0),MATCH($F63,'RPE Chart'!$D$3:$R$3,0))</f>
        <v>0.863</v>
      </c>
      <c r="I63" s="19">
        <v>8.0</v>
      </c>
      <c r="J63" s="20" t="str">
        <f>'W5(deload)'!G18</f>
        <v/>
      </c>
      <c r="K63" s="21">
        <f t="shared" si="2"/>
        <v>0</v>
      </c>
      <c r="L63" s="21" t="str">
        <f>'W5(deload)'!H18</f>
        <v/>
      </c>
    </row>
    <row r="64" ht="15.75" customHeight="1">
      <c r="A64" s="1" t="s">
        <v>44</v>
      </c>
      <c r="B64" s="1" t="s">
        <v>27</v>
      </c>
      <c r="C64" s="1" t="s">
        <v>3</v>
      </c>
      <c r="D64" s="22" t="s">
        <v>24</v>
      </c>
      <c r="E64" s="17" t="str">
        <f t="shared" si="1"/>
        <v>WEEK5DAY2ベンチプレス</v>
      </c>
      <c r="F64" s="23">
        <v>1.0</v>
      </c>
      <c r="G64" s="23">
        <v>1.0</v>
      </c>
      <c r="H64" s="18">
        <f t="array" ref="H64">INDEX('RPE Chart'!$D$4:$R$14,MATCH($I64,'RPE Chart'!$C$4:$C$14,0),MATCH($F64,'RPE Chart'!$D$3:$R$3,0))</f>
        <v>0.922</v>
      </c>
      <c r="I64" s="19">
        <v>8.0</v>
      </c>
      <c r="J64" s="20">
        <f t="array" ref="J64">MROUND(INDEX('1RM&amp;guide'!$B$6:$C$9,MATCH($C64,'1RM&amp;guide'!$B$6:$B$9,0),2)*$H64,2.5)</f>
        <v>0</v>
      </c>
      <c r="K64" s="21">
        <f t="shared" si="2"/>
        <v>0</v>
      </c>
      <c r="L64" s="21">
        <f>'W5(deload)'!H19</f>
        <v>0</v>
      </c>
    </row>
    <row r="65" ht="15.75" customHeight="1">
      <c r="A65" s="1" t="s">
        <v>44</v>
      </c>
      <c r="B65" s="1" t="s">
        <v>27</v>
      </c>
      <c r="C65" s="1" t="s">
        <v>3</v>
      </c>
      <c r="D65" s="22" t="s">
        <v>29</v>
      </c>
      <c r="E65" s="17" t="str">
        <f t="shared" si="1"/>
        <v>WEEK5DAY2足上げベンチプレス</v>
      </c>
      <c r="F65" s="23">
        <v>5.0</v>
      </c>
      <c r="G65" s="23">
        <v>2.0</v>
      </c>
      <c r="H65" s="18">
        <f t="array" ref="H65">INDEX('RPE Chart'!$D$4:$R$14,MATCH($I65,'RPE Chart'!$C$4:$C$14,0),MATCH($F65,'RPE Chart'!$D$3:$R$3,0))</f>
        <v>0.786</v>
      </c>
      <c r="I65" s="19">
        <v>7.0</v>
      </c>
      <c r="J65" s="20" t="str">
        <f>'W5(deload)'!G20</f>
        <v/>
      </c>
      <c r="K65" s="21">
        <f t="shared" si="2"/>
        <v>0</v>
      </c>
      <c r="L65" s="21" t="str">
        <f>'W5(deload)'!H20</f>
        <v/>
      </c>
    </row>
    <row r="66" ht="15.75" customHeight="1">
      <c r="A66" s="1" t="s">
        <v>44</v>
      </c>
      <c r="B66" s="1" t="s">
        <v>27</v>
      </c>
      <c r="C66" s="1" t="s">
        <v>30</v>
      </c>
      <c r="D66" s="22" t="s">
        <v>31</v>
      </c>
      <c r="E66" s="17" t="str">
        <f t="shared" si="1"/>
        <v>WEEK5DAY2ブルガリアンスクワット</v>
      </c>
      <c r="F66" s="23">
        <v>8.0</v>
      </c>
      <c r="G66" s="23">
        <v>1.0</v>
      </c>
      <c r="H66" s="18">
        <f t="array" ref="H66">INDEX('RPE Chart'!$D$4:$R$14,MATCH($I66,'RPE Chart'!$C$4:$C$14,0),MATCH($F66,'RPE Chart'!$D$3:$R$3,0))</f>
        <v>0.707</v>
      </c>
      <c r="I66" s="19">
        <v>7.0</v>
      </c>
      <c r="J66" s="20" t="str">
        <f>'W5(deload)'!G21</f>
        <v/>
      </c>
      <c r="K66" s="21">
        <f t="shared" si="2"/>
        <v>0</v>
      </c>
      <c r="L66" s="21" t="str">
        <f>'W5(deload)'!H21</f>
        <v/>
      </c>
    </row>
    <row r="67" ht="15.75" customHeight="1">
      <c r="A67" s="1" t="s">
        <v>44</v>
      </c>
      <c r="B67" s="1" t="s">
        <v>32</v>
      </c>
      <c r="C67" s="1" t="s">
        <v>4</v>
      </c>
      <c r="D67" s="22" t="s">
        <v>33</v>
      </c>
      <c r="E67" s="17" t="str">
        <f t="shared" si="1"/>
        <v>WEEK5DAY3デッドリフト</v>
      </c>
      <c r="F67" s="23">
        <v>3.0</v>
      </c>
      <c r="G67" s="23">
        <v>1.0</v>
      </c>
      <c r="H67" s="18">
        <f t="array" ref="H67">INDEX('RPE Chart'!$D$4:$R$14,MATCH($I67,'RPE Chart'!$C$4:$C$14,0),MATCH($F67,'RPE Chart'!$D$3:$R$3,0))</f>
        <v>0.811</v>
      </c>
      <c r="I67" s="19">
        <v>6.0</v>
      </c>
      <c r="J67" s="20">
        <f t="array" ref="J67">MROUND(INDEX('1RM&amp;guide'!$B$6:$C$9,MATCH($C67,'1RM&amp;guide'!$B$6:$B$9,0),2)*$H67,2.5)</f>
        <v>0</v>
      </c>
      <c r="K67" s="21">
        <f t="shared" si="2"/>
        <v>0</v>
      </c>
      <c r="L67" s="21">
        <f>'W5(deload)'!H25</f>
        <v>0</v>
      </c>
    </row>
    <row r="68" ht="15.75" customHeight="1">
      <c r="A68" s="1" t="s">
        <v>44</v>
      </c>
      <c r="B68" s="1" t="s">
        <v>32</v>
      </c>
      <c r="C68" s="1" t="s">
        <v>3</v>
      </c>
      <c r="D68" s="22" t="s">
        <v>34</v>
      </c>
      <c r="E68" s="17" t="str">
        <f t="shared" si="1"/>
        <v>WEEK5DAY3テンポベンチプレス</v>
      </c>
      <c r="F68" s="23">
        <v>3.0</v>
      </c>
      <c r="G68" s="23">
        <v>3.0</v>
      </c>
      <c r="H68" s="18">
        <f t="array" ref="H68">INDEX('RPE Chart'!$D$4:$R$14,MATCH($I68,'RPE Chart'!$C$4:$C$14,0),MATCH($F68,'RPE Chart'!$D$3:$R$3,0))</f>
        <v>0.837</v>
      </c>
      <c r="I68" s="19">
        <v>7.0</v>
      </c>
      <c r="J68" s="20" t="str">
        <f>'W5(deload)'!G26</f>
        <v/>
      </c>
      <c r="K68" s="21">
        <f t="shared" si="2"/>
        <v>0</v>
      </c>
      <c r="L68" s="21" t="str">
        <f>'W5(deload)'!H26</f>
        <v/>
      </c>
    </row>
    <row r="69" ht="15.75" customHeight="1">
      <c r="A69" s="1" t="s">
        <v>44</v>
      </c>
      <c r="B69" s="1" t="s">
        <v>32</v>
      </c>
      <c r="C69" s="1" t="s">
        <v>35</v>
      </c>
      <c r="D69" s="22" t="s">
        <v>36</v>
      </c>
      <c r="E69" s="17" t="str">
        <f t="shared" si="1"/>
        <v>WEEK5DAY3懸垂</v>
      </c>
      <c r="F69" s="23">
        <v>5.0</v>
      </c>
      <c r="G69" s="23">
        <v>3.0</v>
      </c>
      <c r="H69" s="18">
        <f t="array" ref="H69">INDEX('RPE Chart'!$D$4:$R$14,MATCH($I69,'RPE Chart'!$C$4:$C$14,0),MATCH($F69,'RPE Chart'!$D$3:$R$3,0))</f>
        <v>0.786</v>
      </c>
      <c r="I69" s="19">
        <v>7.0</v>
      </c>
      <c r="J69" s="20" t="str">
        <f>'W5(deload)'!G27</f>
        <v/>
      </c>
      <c r="K69" s="21">
        <f t="shared" si="2"/>
        <v>0</v>
      </c>
      <c r="L69" s="21" t="str">
        <f>'W5(deload)'!H27</f>
        <v/>
      </c>
    </row>
    <row r="70" ht="15.75" customHeight="1">
      <c r="A70" s="1" t="s">
        <v>44</v>
      </c>
      <c r="B70" s="1" t="s">
        <v>32</v>
      </c>
      <c r="C70" s="1" t="s">
        <v>37</v>
      </c>
      <c r="D70" s="22" t="s">
        <v>38</v>
      </c>
      <c r="E70" s="17" t="str">
        <f t="shared" si="1"/>
        <v>WEEK5DAY3インバーテッドロウ</v>
      </c>
      <c r="F70" s="23">
        <v>8.0</v>
      </c>
      <c r="G70" s="23">
        <v>3.0</v>
      </c>
      <c r="H70" s="18">
        <f t="array" ref="H70">INDEX('RPE Chart'!$D$4:$R$14,MATCH($I70,'RPE Chart'!$C$4:$C$14,0),MATCH($F70,'RPE Chart'!$D$3:$R$3,0))</f>
        <v>0.707</v>
      </c>
      <c r="I70" s="19">
        <v>7.0</v>
      </c>
      <c r="J70" s="20" t="str">
        <f>'W5(deload)'!G28</f>
        <v/>
      </c>
      <c r="K70" s="21">
        <f t="shared" si="2"/>
        <v>0</v>
      </c>
      <c r="L70" s="21" t="str">
        <f>'W5(deload)'!H28</f>
        <v/>
      </c>
    </row>
    <row r="71" ht="15.75" customHeight="1">
      <c r="A71" s="1" t="s">
        <v>44</v>
      </c>
      <c r="B71" s="1" t="s">
        <v>32</v>
      </c>
      <c r="C71" s="1" t="s">
        <v>39</v>
      </c>
      <c r="D71" s="22" t="s">
        <v>40</v>
      </c>
      <c r="E71" s="17" t="str">
        <f t="shared" si="1"/>
        <v>WEEK5DAY3オーバーヘッドプレス</v>
      </c>
      <c r="F71" s="23">
        <v>5.0</v>
      </c>
      <c r="G71" s="23">
        <v>3.0</v>
      </c>
      <c r="H71" s="18">
        <f t="array" ref="H71">INDEX('RPE Chart'!$D$4:$R$14,MATCH($I71,'RPE Chart'!$C$4:$C$14,0),MATCH($F71,'RPE Chart'!$D$3:$R$3,0))</f>
        <v>0.786</v>
      </c>
      <c r="I71" s="19">
        <v>7.0</v>
      </c>
      <c r="J71" s="20" t="str">
        <f>'W5(deload)'!G29</f>
        <v/>
      </c>
      <c r="K71" s="21">
        <f t="shared" si="2"/>
        <v>0</v>
      </c>
      <c r="L71" s="21" t="str">
        <f>'W5(deload)'!H29</f>
        <v/>
      </c>
    </row>
    <row r="72" ht="15.75" customHeight="1">
      <c r="A72" s="1" t="s">
        <v>45</v>
      </c>
      <c r="B72" s="1" t="s">
        <v>21</v>
      </c>
      <c r="C72" s="1" t="s">
        <v>1</v>
      </c>
      <c r="D72" s="22" t="s">
        <v>22</v>
      </c>
      <c r="E72" s="17" t="str">
        <f t="shared" si="1"/>
        <v>WEEK6DAY1スクワット</v>
      </c>
      <c r="F72" s="23">
        <v>1.0</v>
      </c>
      <c r="G72" s="23">
        <v>5.0</v>
      </c>
      <c r="H72" s="24">
        <v>0.825</v>
      </c>
      <c r="I72" s="19"/>
      <c r="J72" s="20">
        <f t="array" ref="J72">MROUND(INDEX('1RM&amp;guide'!$B$6:$C$9,MATCH($C72,'1RM&amp;guide'!$B$6:$B$9,0),2)*$H72,2.5)</f>
        <v>0</v>
      </c>
      <c r="K72" s="21">
        <f t="shared" si="2"/>
        <v>0</v>
      </c>
      <c r="L72" s="21">
        <f>'W6'!H10</f>
        <v>0</v>
      </c>
    </row>
    <row r="73" ht="15.75" customHeight="1">
      <c r="A73" s="1" t="s">
        <v>45</v>
      </c>
      <c r="B73" s="1" t="s">
        <v>21</v>
      </c>
      <c r="C73" s="1" t="s">
        <v>1</v>
      </c>
      <c r="D73" s="16" t="s">
        <v>23</v>
      </c>
      <c r="E73" s="17" t="str">
        <f t="shared" si="1"/>
        <v>WEEK6DAY1ポーズスクワット</v>
      </c>
      <c r="F73" s="23">
        <v>5.0</v>
      </c>
      <c r="G73" s="23">
        <v>1.0</v>
      </c>
      <c r="H73" s="18">
        <f t="array" ref="H73">INDEX('RPE Chart'!$D$4:$R$14,MATCH($I73,'RPE Chart'!$C$4:$C$14,0),MATCH($F73,'RPE Chart'!$D$3:$R$3,0))</f>
        <v>0.786</v>
      </c>
      <c r="I73" s="19">
        <v>7.0</v>
      </c>
      <c r="J73" s="20" t="str">
        <f>'W6'!G11</f>
        <v/>
      </c>
      <c r="K73" s="21">
        <f t="shared" si="2"/>
        <v>0</v>
      </c>
      <c r="L73" s="21" t="str">
        <f>'W6'!H11</f>
        <v/>
      </c>
    </row>
    <row r="74" ht="15.75" customHeight="1">
      <c r="A74" s="1" t="s">
        <v>45</v>
      </c>
      <c r="B74" s="1" t="s">
        <v>21</v>
      </c>
      <c r="C74" s="1" t="s">
        <v>3</v>
      </c>
      <c r="D74" s="22" t="s">
        <v>24</v>
      </c>
      <c r="E74" s="17" t="str">
        <f t="shared" si="1"/>
        <v>WEEK6DAY1ベンチプレス</v>
      </c>
      <c r="F74" s="23">
        <v>5.0</v>
      </c>
      <c r="G74" s="23">
        <v>1.0</v>
      </c>
      <c r="H74" s="24">
        <v>0.825</v>
      </c>
      <c r="I74" s="19"/>
      <c r="J74" s="20">
        <f t="array" ref="J74">MROUND(INDEX('1RM&amp;guide'!$B$6:$C$9,MATCH($C74,'1RM&amp;guide'!$B$6:$B$9,0),2)*$H74,2.5)</f>
        <v>0</v>
      </c>
      <c r="K74" s="21">
        <f t="shared" si="2"/>
        <v>0</v>
      </c>
      <c r="L74" s="21">
        <f>'W6'!H12</f>
        <v>0</v>
      </c>
    </row>
    <row r="75" ht="15.75" customHeight="1">
      <c r="A75" s="1" t="s">
        <v>45</v>
      </c>
      <c r="B75" s="1" t="s">
        <v>21</v>
      </c>
      <c r="C75" s="1" t="s">
        <v>3</v>
      </c>
      <c r="D75" s="22" t="s">
        <v>25</v>
      </c>
      <c r="E75" s="17" t="str">
        <f t="shared" si="1"/>
        <v>WEEK6DAY1ケツあげベンチ</v>
      </c>
      <c r="F75" s="23">
        <v>5.0</v>
      </c>
      <c r="G75" s="23">
        <v>2.0</v>
      </c>
      <c r="H75" s="18">
        <f t="array" ref="H75">INDEX('RPE Chart'!$D$4:$R$14,MATCH($I75,'RPE Chart'!$C$4:$C$14,0),MATCH($F75,'RPE Chart'!$D$3:$R$3,0))</f>
        <v>0.786</v>
      </c>
      <c r="I75" s="19">
        <v>7.0</v>
      </c>
      <c r="J75" s="20" t="str">
        <f>'W6'!G13</f>
        <v/>
      </c>
      <c r="K75" s="21">
        <f t="shared" si="2"/>
        <v>0</v>
      </c>
      <c r="L75" s="21" t="str">
        <f>'W6'!H13</f>
        <v/>
      </c>
    </row>
    <row r="76" ht="15.75" customHeight="1">
      <c r="A76" s="1" t="s">
        <v>45</v>
      </c>
      <c r="B76" s="1" t="s">
        <v>21</v>
      </c>
      <c r="C76" s="1" t="s">
        <v>4</v>
      </c>
      <c r="D76" s="22" t="s">
        <v>26</v>
      </c>
      <c r="E76" s="17" t="str">
        <f t="shared" si="1"/>
        <v>WEEK6DAY1ルーマニアンデッドリフト</v>
      </c>
      <c r="F76" s="23">
        <v>8.0</v>
      </c>
      <c r="G76" s="23">
        <v>1.0</v>
      </c>
      <c r="H76" s="18">
        <f t="array" ref="H76">INDEX('RPE Chart'!$D$4:$R$14,MATCH($I76,'RPE Chart'!$C$4:$C$14,0),MATCH($F76,'RPE Chart'!$D$3:$R$3,0))</f>
        <v>0.707</v>
      </c>
      <c r="I76" s="19">
        <v>7.0</v>
      </c>
      <c r="J76" s="20" t="str">
        <f>'W6'!G14</f>
        <v/>
      </c>
      <c r="K76" s="21">
        <f t="shared" si="2"/>
        <v>0</v>
      </c>
      <c r="L76" s="21" t="str">
        <f>'W6'!H14</f>
        <v/>
      </c>
    </row>
    <row r="77" ht="15.75" customHeight="1">
      <c r="A77" s="1" t="s">
        <v>45</v>
      </c>
      <c r="B77" s="1" t="s">
        <v>27</v>
      </c>
      <c r="C77" s="1" t="s">
        <v>1</v>
      </c>
      <c r="D77" s="22" t="s">
        <v>28</v>
      </c>
      <c r="E77" s="17" t="str">
        <f t="shared" si="1"/>
        <v>WEEK6DAY2フロントスクワット</v>
      </c>
      <c r="F77" s="23">
        <v>3.0</v>
      </c>
      <c r="G77" s="23">
        <v>1.0</v>
      </c>
      <c r="H77" s="18">
        <f t="array" ref="H77">INDEX('RPE Chart'!$D$4:$R$14,MATCH($I77,'RPE Chart'!$C$4:$C$14,0),MATCH($F77,'RPE Chart'!$D$3:$R$3,0))</f>
        <v>0.863</v>
      </c>
      <c r="I77" s="19">
        <v>8.0</v>
      </c>
      <c r="J77" s="20" t="str">
        <f>'W6'!G18</f>
        <v/>
      </c>
      <c r="K77" s="21">
        <f t="shared" si="2"/>
        <v>0</v>
      </c>
      <c r="L77" s="21" t="str">
        <f>'W6'!H18</f>
        <v/>
      </c>
    </row>
    <row r="78" ht="15.75" customHeight="1">
      <c r="A78" s="1" t="s">
        <v>45</v>
      </c>
      <c r="B78" s="1" t="s">
        <v>27</v>
      </c>
      <c r="C78" s="1" t="s">
        <v>3</v>
      </c>
      <c r="D78" s="22" t="s">
        <v>24</v>
      </c>
      <c r="E78" s="17" t="str">
        <f t="shared" si="1"/>
        <v>WEEK6DAY2ベンチプレス</v>
      </c>
      <c r="F78" s="23">
        <v>1.0</v>
      </c>
      <c r="G78" s="23">
        <v>1.0</v>
      </c>
      <c r="H78" s="18">
        <f t="array" ref="H78">INDEX('RPE Chart'!$D$4:$R$14,MATCH($I78,'RPE Chart'!$C$4:$C$14,0),MATCH($F78,'RPE Chart'!$D$3:$R$3,0))</f>
        <v>0.955</v>
      </c>
      <c r="I78" s="19">
        <v>9.0</v>
      </c>
      <c r="J78" s="20">
        <f t="array" ref="J78">MROUND(INDEX('1RM&amp;guide'!$B$6:$C$9,MATCH($C78,'1RM&amp;guide'!$B$6:$B$9,0),2)*$H78,2.5)</f>
        <v>0</v>
      </c>
      <c r="K78" s="21">
        <f t="shared" si="2"/>
        <v>0</v>
      </c>
      <c r="L78" s="21">
        <f>'W6'!H19</f>
        <v>0</v>
      </c>
    </row>
    <row r="79" ht="15.75" customHeight="1">
      <c r="A79" s="1" t="s">
        <v>45</v>
      </c>
      <c r="B79" s="1" t="s">
        <v>27</v>
      </c>
      <c r="C79" s="1" t="s">
        <v>3</v>
      </c>
      <c r="D79" s="22" t="s">
        <v>29</v>
      </c>
      <c r="E79" s="17" t="str">
        <f t="shared" si="1"/>
        <v>WEEK6DAY2足上げベンチプレス</v>
      </c>
      <c r="F79" s="23">
        <v>5.0</v>
      </c>
      <c r="G79" s="23">
        <v>3.0</v>
      </c>
      <c r="H79" s="18">
        <f t="array" ref="H79">INDEX('RPE Chart'!$D$4:$R$14,MATCH($I79,'RPE Chart'!$C$4:$C$14,0),MATCH($F79,'RPE Chart'!$D$3:$R$3,0))</f>
        <v>0.786</v>
      </c>
      <c r="I79" s="19">
        <v>7.0</v>
      </c>
      <c r="J79" s="20" t="str">
        <f>'W6'!G20</f>
        <v/>
      </c>
      <c r="K79" s="21">
        <f t="shared" si="2"/>
        <v>0</v>
      </c>
      <c r="L79" s="21" t="str">
        <f>'W6'!H20</f>
        <v/>
      </c>
    </row>
    <row r="80" ht="15.75" customHeight="1">
      <c r="A80" s="1" t="s">
        <v>45</v>
      </c>
      <c r="B80" s="1" t="s">
        <v>27</v>
      </c>
      <c r="C80" s="1" t="s">
        <v>30</v>
      </c>
      <c r="D80" s="22" t="s">
        <v>31</v>
      </c>
      <c r="E80" s="17" t="str">
        <f t="shared" si="1"/>
        <v>WEEK6DAY2ブルガリアンスクワット</v>
      </c>
      <c r="F80" s="23">
        <v>8.0</v>
      </c>
      <c r="G80" s="23">
        <v>1.0</v>
      </c>
      <c r="H80" s="18">
        <f t="array" ref="H80">INDEX('RPE Chart'!$D$4:$R$14,MATCH($I80,'RPE Chart'!$C$4:$C$14,0),MATCH($F80,'RPE Chart'!$D$3:$R$3,0))</f>
        <v>0.707</v>
      </c>
      <c r="I80" s="19">
        <v>7.0</v>
      </c>
      <c r="J80" s="20" t="str">
        <f>'W6'!G21</f>
        <v/>
      </c>
      <c r="K80" s="21">
        <f t="shared" si="2"/>
        <v>0</v>
      </c>
      <c r="L80" s="21" t="str">
        <f>'W6'!H21</f>
        <v/>
      </c>
    </row>
    <row r="81" ht="15.75" customHeight="1">
      <c r="A81" s="1" t="s">
        <v>45</v>
      </c>
      <c r="B81" s="1" t="s">
        <v>32</v>
      </c>
      <c r="C81" s="1" t="s">
        <v>4</v>
      </c>
      <c r="D81" s="22" t="s">
        <v>33</v>
      </c>
      <c r="E81" s="17" t="str">
        <f t="shared" si="1"/>
        <v>WEEK6DAY3デッドリフト</v>
      </c>
      <c r="F81" s="23">
        <v>5.0</v>
      </c>
      <c r="G81" s="23">
        <v>1.0</v>
      </c>
      <c r="H81" s="24">
        <v>0.825</v>
      </c>
      <c r="I81" s="19"/>
      <c r="J81" s="20">
        <f t="array" ref="J81">MROUND(INDEX('1RM&amp;guide'!$B$6:$C$9,MATCH($C81,'1RM&amp;guide'!$B$6:$B$9,0),2)*$H81,2.5)</f>
        <v>0</v>
      </c>
      <c r="K81" s="21">
        <f t="shared" si="2"/>
        <v>0</v>
      </c>
      <c r="L81" s="21">
        <f>'W6'!H25</f>
        <v>0</v>
      </c>
    </row>
    <row r="82" ht="15.75" customHeight="1">
      <c r="A82" s="1" t="s">
        <v>45</v>
      </c>
      <c r="B82" s="1" t="s">
        <v>32</v>
      </c>
      <c r="C82" s="1" t="s">
        <v>3</v>
      </c>
      <c r="D82" s="22" t="s">
        <v>34</v>
      </c>
      <c r="E82" s="17" t="str">
        <f t="shared" si="1"/>
        <v>WEEK6DAY3テンポベンチプレス</v>
      </c>
      <c r="F82" s="23">
        <v>3.0</v>
      </c>
      <c r="G82" s="23">
        <v>3.0</v>
      </c>
      <c r="H82" s="18">
        <f t="array" ref="H82">INDEX('RPE Chart'!$D$4:$R$14,MATCH($I82,'RPE Chart'!$C$4:$C$14,0),MATCH($F82,'RPE Chart'!$D$3:$R$3,0))</f>
        <v>0.837</v>
      </c>
      <c r="I82" s="19">
        <v>7.0</v>
      </c>
      <c r="J82" s="20" t="str">
        <f>'W6'!G26</f>
        <v/>
      </c>
      <c r="K82" s="21">
        <f t="shared" si="2"/>
        <v>0</v>
      </c>
      <c r="L82" s="21" t="str">
        <f>'W6'!H26</f>
        <v/>
      </c>
    </row>
    <row r="83" ht="15.75" customHeight="1">
      <c r="A83" s="1" t="s">
        <v>45</v>
      </c>
      <c r="B83" s="1" t="s">
        <v>32</v>
      </c>
      <c r="C83" s="1" t="s">
        <v>35</v>
      </c>
      <c r="D83" s="22" t="s">
        <v>36</v>
      </c>
      <c r="E83" s="17" t="str">
        <f t="shared" si="1"/>
        <v>WEEK6DAY3懸垂</v>
      </c>
      <c r="F83" s="23">
        <v>5.0</v>
      </c>
      <c r="G83" s="23">
        <v>3.0</v>
      </c>
      <c r="H83" s="18">
        <f t="array" ref="H83">INDEX('RPE Chart'!$D$4:$R$14,MATCH($I83,'RPE Chart'!$C$4:$C$14,0),MATCH($F83,'RPE Chart'!$D$3:$R$3,0))</f>
        <v>0.786</v>
      </c>
      <c r="I83" s="19">
        <v>7.0</v>
      </c>
      <c r="J83" s="21" t="str">
        <f>'W6'!G27</f>
        <v/>
      </c>
      <c r="K83" s="21">
        <f t="shared" si="2"/>
        <v>0</v>
      </c>
      <c r="L83" s="21" t="str">
        <f>'W6'!H27</f>
        <v/>
      </c>
    </row>
    <row r="84" ht="15.75" customHeight="1">
      <c r="A84" s="1" t="s">
        <v>45</v>
      </c>
      <c r="B84" s="1" t="s">
        <v>32</v>
      </c>
      <c r="C84" s="1" t="s">
        <v>37</v>
      </c>
      <c r="D84" s="22" t="s">
        <v>38</v>
      </c>
      <c r="E84" s="17" t="str">
        <f t="shared" si="1"/>
        <v>WEEK6DAY3インバーテッドロウ</v>
      </c>
      <c r="F84" s="23">
        <v>8.0</v>
      </c>
      <c r="G84" s="23">
        <v>3.0</v>
      </c>
      <c r="H84" s="18">
        <f t="array" ref="H84">INDEX('RPE Chart'!$D$4:$R$14,MATCH($I84,'RPE Chart'!$C$4:$C$14,0),MATCH($F84,'RPE Chart'!$D$3:$R$3,0))</f>
        <v>0.707</v>
      </c>
      <c r="I84" s="19">
        <v>7.0</v>
      </c>
      <c r="J84" s="21" t="str">
        <f>'W6'!G28</f>
        <v/>
      </c>
      <c r="K84" s="21">
        <f t="shared" si="2"/>
        <v>0</v>
      </c>
      <c r="L84" s="21" t="str">
        <f>'W6'!H28</f>
        <v/>
      </c>
    </row>
    <row r="85" ht="15.75" customHeight="1">
      <c r="A85" s="1" t="s">
        <v>45</v>
      </c>
      <c r="B85" s="1" t="s">
        <v>32</v>
      </c>
      <c r="C85" s="1" t="s">
        <v>39</v>
      </c>
      <c r="D85" s="22" t="s">
        <v>40</v>
      </c>
      <c r="E85" s="17" t="str">
        <f t="shared" si="1"/>
        <v>WEEK6DAY3オーバーヘッドプレス</v>
      </c>
      <c r="F85" s="23">
        <v>5.0</v>
      </c>
      <c r="G85" s="23">
        <v>3.0</v>
      </c>
      <c r="H85" s="18">
        <f t="array" ref="H85">INDEX('RPE Chart'!$D$4:$R$14,MATCH($I85,'RPE Chart'!$C$4:$C$14,0),MATCH($F85,'RPE Chart'!$D$3:$R$3,0))</f>
        <v>0.786</v>
      </c>
      <c r="I85" s="19">
        <v>7.0</v>
      </c>
      <c r="J85" s="21" t="str">
        <f>'W6'!G29</f>
        <v/>
      </c>
      <c r="K85" s="21">
        <f t="shared" si="2"/>
        <v>0</v>
      </c>
      <c r="L85" s="21" t="str">
        <f>'W6'!H29</f>
        <v/>
      </c>
    </row>
    <row r="86" ht="15.75" customHeight="1">
      <c r="A86" s="1" t="s">
        <v>46</v>
      </c>
      <c r="B86" s="1" t="s">
        <v>21</v>
      </c>
      <c r="C86" s="1" t="s">
        <v>1</v>
      </c>
      <c r="D86" s="22" t="s">
        <v>22</v>
      </c>
      <c r="E86" s="17" t="str">
        <f t="shared" si="1"/>
        <v>WEEK7DAY1スクワット</v>
      </c>
      <c r="F86" s="23">
        <v>1.0</v>
      </c>
      <c r="G86" s="23">
        <v>5.0</v>
      </c>
      <c r="H86" s="24">
        <v>0.85</v>
      </c>
      <c r="I86" s="19"/>
      <c r="J86" s="20">
        <f t="array" ref="J86">MROUND(INDEX('1RM&amp;guide'!$B$6:$C$9,MATCH($C86,'1RM&amp;guide'!$B$6:$B$9,0),2)*$H86,2.5)</f>
        <v>0</v>
      </c>
      <c r="K86" s="21">
        <f t="shared" si="2"/>
        <v>0</v>
      </c>
      <c r="L86" s="21">
        <f>'W7'!H10</f>
        <v>0</v>
      </c>
    </row>
    <row r="87" ht="15.75" customHeight="1">
      <c r="A87" s="1" t="s">
        <v>46</v>
      </c>
      <c r="B87" s="1" t="s">
        <v>21</v>
      </c>
      <c r="C87" s="1" t="s">
        <v>1</v>
      </c>
      <c r="D87" s="16" t="s">
        <v>23</v>
      </c>
      <c r="E87" s="17" t="str">
        <f t="shared" si="1"/>
        <v>WEEK7DAY1ポーズスクワット</v>
      </c>
      <c r="F87" s="23">
        <v>5.0</v>
      </c>
      <c r="G87" s="23">
        <v>1.0</v>
      </c>
      <c r="H87" s="18">
        <f t="array" ref="H87">INDEX('RPE Chart'!$D$4:$R$14,MATCH($I87,'RPE Chart'!$C$4:$C$14,0),MATCH($F87,'RPE Chart'!$D$3:$R$3,0))</f>
        <v>0.786</v>
      </c>
      <c r="I87" s="19">
        <v>7.0</v>
      </c>
      <c r="J87" s="20" t="str">
        <f>'W7'!G11</f>
        <v/>
      </c>
      <c r="K87" s="21">
        <f t="shared" si="2"/>
        <v>0</v>
      </c>
      <c r="L87" s="21" t="str">
        <f>'W7'!H11</f>
        <v/>
      </c>
    </row>
    <row r="88" ht="15.75" customHeight="1">
      <c r="A88" s="1" t="s">
        <v>46</v>
      </c>
      <c r="B88" s="1" t="s">
        <v>21</v>
      </c>
      <c r="C88" s="1" t="s">
        <v>3</v>
      </c>
      <c r="D88" s="22" t="s">
        <v>24</v>
      </c>
      <c r="E88" s="17" t="str">
        <f t="shared" si="1"/>
        <v>WEEK7DAY1ベンチプレス</v>
      </c>
      <c r="F88" s="23">
        <v>5.0</v>
      </c>
      <c r="G88" s="23">
        <v>1.0</v>
      </c>
      <c r="H88" s="24">
        <v>0.85</v>
      </c>
      <c r="I88" s="19"/>
      <c r="J88" s="20">
        <f t="array" ref="J88">MROUND(INDEX('1RM&amp;guide'!$B$6:$C$9,MATCH($C88,'1RM&amp;guide'!$B$6:$B$9,0),2)*$H88,2.5)</f>
        <v>0</v>
      </c>
      <c r="K88" s="21">
        <f t="shared" si="2"/>
        <v>0</v>
      </c>
      <c r="L88" s="21">
        <f>'W7'!H12</f>
        <v>0</v>
      </c>
    </row>
    <row r="89" ht="15.75" customHeight="1">
      <c r="A89" s="1" t="s">
        <v>46</v>
      </c>
      <c r="B89" s="1" t="s">
        <v>21</v>
      </c>
      <c r="C89" s="1" t="s">
        <v>3</v>
      </c>
      <c r="D89" s="22" t="s">
        <v>25</v>
      </c>
      <c r="E89" s="17" t="str">
        <f t="shared" si="1"/>
        <v>WEEK7DAY1ケツあげベンチ</v>
      </c>
      <c r="F89" s="23">
        <v>5.0</v>
      </c>
      <c r="G89" s="23">
        <v>2.0</v>
      </c>
      <c r="H89" s="18">
        <f t="array" ref="H89">INDEX('RPE Chart'!$D$4:$R$14,MATCH($I89,'RPE Chart'!$C$4:$C$14,0),MATCH($F89,'RPE Chart'!$D$3:$R$3,0))</f>
        <v>0.786</v>
      </c>
      <c r="I89" s="19">
        <v>7.0</v>
      </c>
      <c r="J89" s="20" t="str">
        <f>'W7'!G13</f>
        <v/>
      </c>
      <c r="K89" s="21">
        <f t="shared" si="2"/>
        <v>0</v>
      </c>
      <c r="L89" s="21" t="str">
        <f>'W7'!H13</f>
        <v/>
      </c>
    </row>
    <row r="90" ht="15.75" customHeight="1">
      <c r="A90" s="1" t="s">
        <v>46</v>
      </c>
      <c r="B90" s="1" t="s">
        <v>21</v>
      </c>
      <c r="C90" s="1" t="s">
        <v>4</v>
      </c>
      <c r="D90" s="22" t="s">
        <v>26</v>
      </c>
      <c r="E90" s="17" t="str">
        <f t="shared" si="1"/>
        <v>WEEK7DAY1ルーマニアンデッドリフト</v>
      </c>
      <c r="F90" s="23">
        <v>8.0</v>
      </c>
      <c r="G90" s="23">
        <v>1.0</v>
      </c>
      <c r="H90" s="18">
        <f t="array" ref="H90">INDEX('RPE Chart'!$D$4:$R$14,MATCH($I90,'RPE Chart'!$C$4:$C$14,0),MATCH($F90,'RPE Chart'!$D$3:$R$3,0))</f>
        <v>0.707</v>
      </c>
      <c r="I90" s="19">
        <v>7.0</v>
      </c>
      <c r="J90" s="20" t="str">
        <f>'W7'!G14</f>
        <v/>
      </c>
      <c r="K90" s="21">
        <f t="shared" si="2"/>
        <v>0</v>
      </c>
      <c r="L90" s="21" t="str">
        <f>'W7'!H14</f>
        <v/>
      </c>
    </row>
    <row r="91" ht="15.75" customHeight="1">
      <c r="A91" s="1" t="s">
        <v>46</v>
      </c>
      <c r="B91" s="1" t="s">
        <v>27</v>
      </c>
      <c r="C91" s="1" t="s">
        <v>1</v>
      </c>
      <c r="D91" s="22" t="s">
        <v>28</v>
      </c>
      <c r="E91" s="17" t="str">
        <f t="shared" si="1"/>
        <v>WEEK7DAY2フロントスクワット</v>
      </c>
      <c r="F91" s="23">
        <v>3.0</v>
      </c>
      <c r="G91" s="23">
        <v>1.0</v>
      </c>
      <c r="H91" s="18">
        <f t="array" ref="H91">INDEX('RPE Chart'!$D$4:$R$14,MATCH($I91,'RPE Chart'!$C$4:$C$14,0),MATCH($F91,'RPE Chart'!$D$3:$R$3,0))</f>
        <v>0.863</v>
      </c>
      <c r="I91" s="19">
        <v>8.0</v>
      </c>
      <c r="J91" s="20" t="str">
        <f>'W7'!G18</f>
        <v/>
      </c>
      <c r="K91" s="21">
        <f t="shared" si="2"/>
        <v>0</v>
      </c>
      <c r="L91" s="21" t="str">
        <f>'W7'!H18</f>
        <v/>
      </c>
    </row>
    <row r="92" ht="15.75" customHeight="1">
      <c r="A92" s="1" t="s">
        <v>46</v>
      </c>
      <c r="B92" s="1" t="s">
        <v>27</v>
      </c>
      <c r="C92" s="1" t="s">
        <v>3</v>
      </c>
      <c r="D92" s="22" t="s">
        <v>24</v>
      </c>
      <c r="E92" s="17" t="str">
        <f t="shared" si="1"/>
        <v>WEEK7DAY2ベンチプレス</v>
      </c>
      <c r="F92" s="23">
        <v>1.0</v>
      </c>
      <c r="G92" s="23">
        <v>1.0</v>
      </c>
      <c r="H92" s="18">
        <f t="array" ref="H92">INDEX('RPE Chart'!$D$4:$R$14,MATCH($I92,'RPE Chart'!$C$4:$C$14,0),MATCH($F92,'RPE Chart'!$D$3:$R$3,0))</f>
        <v>0.955</v>
      </c>
      <c r="I92" s="19">
        <v>9.0</v>
      </c>
      <c r="J92" s="20">
        <f t="array" ref="J92">MROUND(INDEX('1RM&amp;guide'!$B$6:$C$9,MATCH($C92,'1RM&amp;guide'!$B$6:$B$9,0),2)*$H92,2.5)</f>
        <v>0</v>
      </c>
      <c r="K92" s="21">
        <f t="shared" si="2"/>
        <v>0</v>
      </c>
      <c r="L92" s="21">
        <f>'W7'!H19</f>
        <v>0</v>
      </c>
    </row>
    <row r="93" ht="15.75" customHeight="1">
      <c r="A93" s="1" t="s">
        <v>46</v>
      </c>
      <c r="B93" s="1" t="s">
        <v>27</v>
      </c>
      <c r="C93" s="1" t="s">
        <v>3</v>
      </c>
      <c r="D93" s="22" t="s">
        <v>29</v>
      </c>
      <c r="E93" s="17" t="str">
        <f t="shared" si="1"/>
        <v>WEEK7DAY2足上げベンチプレス</v>
      </c>
      <c r="F93" s="23">
        <v>5.0</v>
      </c>
      <c r="G93" s="23">
        <v>3.0</v>
      </c>
      <c r="H93" s="18">
        <f t="array" ref="H93">INDEX('RPE Chart'!$D$4:$R$14,MATCH($I93,'RPE Chart'!$C$4:$C$14,0),MATCH($F93,'RPE Chart'!$D$3:$R$3,0))</f>
        <v>0.786</v>
      </c>
      <c r="I93" s="19">
        <v>7.0</v>
      </c>
      <c r="J93" s="20" t="str">
        <f>'W7'!G20</f>
        <v/>
      </c>
      <c r="K93" s="21">
        <f t="shared" si="2"/>
        <v>0</v>
      </c>
      <c r="L93" s="21" t="str">
        <f>'W7'!H20</f>
        <v/>
      </c>
    </row>
    <row r="94" ht="15.75" customHeight="1">
      <c r="A94" s="1" t="s">
        <v>46</v>
      </c>
      <c r="B94" s="1" t="s">
        <v>27</v>
      </c>
      <c r="C94" s="1" t="s">
        <v>30</v>
      </c>
      <c r="D94" s="22" t="s">
        <v>31</v>
      </c>
      <c r="E94" s="17" t="str">
        <f t="shared" si="1"/>
        <v>WEEK7DAY2ブルガリアンスクワット</v>
      </c>
      <c r="F94" s="23">
        <v>8.0</v>
      </c>
      <c r="G94" s="23">
        <v>1.0</v>
      </c>
      <c r="H94" s="18">
        <f t="array" ref="H94">INDEX('RPE Chart'!$D$4:$R$14,MATCH($I94,'RPE Chart'!$C$4:$C$14,0),MATCH($F94,'RPE Chart'!$D$3:$R$3,0))</f>
        <v>0.707</v>
      </c>
      <c r="I94" s="19">
        <v>7.0</v>
      </c>
      <c r="J94" s="20" t="str">
        <f>'W7'!G21</f>
        <v/>
      </c>
      <c r="K94" s="21">
        <f t="shared" si="2"/>
        <v>0</v>
      </c>
      <c r="L94" s="21" t="str">
        <f>'W7'!H21</f>
        <v/>
      </c>
    </row>
    <row r="95" ht="15.75" customHeight="1">
      <c r="A95" s="1" t="s">
        <v>46</v>
      </c>
      <c r="B95" s="1" t="s">
        <v>32</v>
      </c>
      <c r="C95" s="1" t="s">
        <v>4</v>
      </c>
      <c r="D95" s="22" t="s">
        <v>33</v>
      </c>
      <c r="E95" s="17" t="str">
        <f t="shared" si="1"/>
        <v>WEEK7DAY3デッドリフト</v>
      </c>
      <c r="F95" s="23">
        <v>5.0</v>
      </c>
      <c r="G95" s="23">
        <v>1.0</v>
      </c>
      <c r="H95" s="24">
        <v>0.85</v>
      </c>
      <c r="I95" s="19"/>
      <c r="J95" s="20">
        <f t="array" ref="J95">MROUND(INDEX('1RM&amp;guide'!$B$6:$C$9,MATCH($C95,'1RM&amp;guide'!$B$6:$B$9,0),2)*$H95,2.5)</f>
        <v>0</v>
      </c>
      <c r="K95" s="21">
        <f t="shared" si="2"/>
        <v>0</v>
      </c>
      <c r="L95" s="21">
        <f>'W7'!H25</f>
        <v>0</v>
      </c>
    </row>
    <row r="96" ht="15.75" customHeight="1">
      <c r="A96" s="1" t="s">
        <v>46</v>
      </c>
      <c r="B96" s="1" t="s">
        <v>32</v>
      </c>
      <c r="C96" s="1" t="s">
        <v>3</v>
      </c>
      <c r="D96" s="22" t="s">
        <v>34</v>
      </c>
      <c r="E96" s="17" t="str">
        <f t="shared" si="1"/>
        <v>WEEK7DAY3テンポベンチプレス</v>
      </c>
      <c r="F96" s="23">
        <v>3.0</v>
      </c>
      <c r="G96" s="23">
        <v>3.0</v>
      </c>
      <c r="H96" s="18">
        <f t="array" ref="H96">INDEX('RPE Chart'!$D$4:$R$14,MATCH($I96,'RPE Chart'!$C$4:$C$14,0),MATCH($F96,'RPE Chart'!$D$3:$R$3,0))</f>
        <v>0.837</v>
      </c>
      <c r="I96" s="19">
        <v>7.0</v>
      </c>
      <c r="J96" s="20" t="str">
        <f>'W7'!G26</f>
        <v/>
      </c>
      <c r="K96" s="21">
        <f t="shared" si="2"/>
        <v>0</v>
      </c>
      <c r="L96" s="21" t="str">
        <f>'W7'!H26</f>
        <v/>
      </c>
    </row>
    <row r="97" ht="15.75" customHeight="1">
      <c r="A97" s="1" t="s">
        <v>46</v>
      </c>
      <c r="B97" s="1" t="s">
        <v>32</v>
      </c>
      <c r="C97" s="1" t="s">
        <v>35</v>
      </c>
      <c r="D97" s="22" t="s">
        <v>36</v>
      </c>
      <c r="E97" s="17" t="str">
        <f t="shared" si="1"/>
        <v>WEEK7DAY3懸垂</v>
      </c>
      <c r="F97" s="23">
        <v>5.0</v>
      </c>
      <c r="G97" s="23">
        <v>3.0</v>
      </c>
      <c r="H97" s="18">
        <f t="array" ref="H97">INDEX('RPE Chart'!$D$4:$R$14,MATCH($I97,'RPE Chart'!$C$4:$C$14,0),MATCH($F97,'RPE Chart'!$D$3:$R$3,0))</f>
        <v>0.786</v>
      </c>
      <c r="I97" s="19">
        <v>7.0</v>
      </c>
      <c r="J97" s="21" t="str">
        <f>'W7'!G27</f>
        <v/>
      </c>
      <c r="K97" s="21">
        <f t="shared" si="2"/>
        <v>0</v>
      </c>
      <c r="L97" s="21" t="str">
        <f>'W7'!H27</f>
        <v/>
      </c>
    </row>
    <row r="98" ht="15.75" customHeight="1">
      <c r="A98" s="1" t="s">
        <v>46</v>
      </c>
      <c r="B98" s="1" t="s">
        <v>32</v>
      </c>
      <c r="C98" s="1" t="s">
        <v>37</v>
      </c>
      <c r="D98" s="22" t="s">
        <v>38</v>
      </c>
      <c r="E98" s="17" t="str">
        <f t="shared" si="1"/>
        <v>WEEK7DAY3インバーテッドロウ</v>
      </c>
      <c r="F98" s="23">
        <v>8.0</v>
      </c>
      <c r="G98" s="23">
        <v>3.0</v>
      </c>
      <c r="H98" s="18">
        <f t="array" ref="H98">INDEX('RPE Chart'!$D$4:$R$14,MATCH($I98,'RPE Chart'!$C$4:$C$14,0),MATCH($F98,'RPE Chart'!$D$3:$R$3,0))</f>
        <v>0.707</v>
      </c>
      <c r="I98" s="19">
        <v>7.0</v>
      </c>
      <c r="J98" s="21" t="str">
        <f>'W7'!G28</f>
        <v/>
      </c>
      <c r="K98" s="21">
        <f t="shared" si="2"/>
        <v>0</v>
      </c>
      <c r="L98" s="21" t="str">
        <f>'W7'!H28</f>
        <v/>
      </c>
    </row>
    <row r="99" ht="15.75" customHeight="1">
      <c r="A99" s="1" t="s">
        <v>46</v>
      </c>
      <c r="B99" s="1" t="s">
        <v>32</v>
      </c>
      <c r="C99" s="1" t="s">
        <v>39</v>
      </c>
      <c r="D99" s="22" t="s">
        <v>40</v>
      </c>
      <c r="E99" s="17" t="str">
        <f t="shared" si="1"/>
        <v>WEEK7DAY3オーバーヘッドプレス</v>
      </c>
      <c r="F99" s="23">
        <v>5.0</v>
      </c>
      <c r="G99" s="23">
        <v>3.0</v>
      </c>
      <c r="H99" s="18">
        <f t="array" ref="H99">INDEX('RPE Chart'!$D$4:$R$14,MATCH($I99,'RPE Chart'!$C$4:$C$14,0),MATCH($F99,'RPE Chart'!$D$3:$R$3,0))</f>
        <v>0.786</v>
      </c>
      <c r="I99" s="19">
        <v>7.0</v>
      </c>
      <c r="J99" s="21" t="str">
        <f>'W7'!G29</f>
        <v/>
      </c>
      <c r="K99" s="21">
        <f t="shared" si="2"/>
        <v>0</v>
      </c>
      <c r="L99" s="21" t="str">
        <f>'W7'!H29</f>
        <v/>
      </c>
    </row>
    <row r="100" ht="15.75" customHeight="1">
      <c r="A100" s="1" t="s">
        <v>47</v>
      </c>
      <c r="B100" s="1" t="s">
        <v>21</v>
      </c>
      <c r="C100" s="1" t="s">
        <v>1</v>
      </c>
      <c r="D100" s="22" t="s">
        <v>22</v>
      </c>
      <c r="E100" s="17" t="str">
        <f t="shared" si="1"/>
        <v>WEEK8DAY1スクワット</v>
      </c>
      <c r="F100" s="23">
        <v>3.0</v>
      </c>
      <c r="G100" s="23">
        <v>3.0</v>
      </c>
      <c r="H100" s="18">
        <f t="array" ref="H100">INDEX('RPE Chart'!$D$4:$R$14,MATCH($I100,'RPE Chart'!$C$4:$C$14,0),MATCH($F100,'RPE Chart'!$D$3:$R$3,0))</f>
        <v>0.878</v>
      </c>
      <c r="I100" s="19">
        <v>8.5</v>
      </c>
      <c r="J100" s="20">
        <f t="array" ref="J100">MROUND(INDEX('1RM&amp;guide'!$B$6:$C$9,MATCH($C100,'1RM&amp;guide'!$B$6:$B$9,0),2)*$H100,2.5)</f>
        <v>0</v>
      </c>
      <c r="K100" s="21">
        <f t="shared" si="2"/>
        <v>0</v>
      </c>
      <c r="L100" s="21">
        <f>'W8'!H10</f>
        <v>0</v>
      </c>
    </row>
    <row r="101" ht="15.75" customHeight="1">
      <c r="A101" s="1" t="s">
        <v>47</v>
      </c>
      <c r="B101" s="1" t="s">
        <v>21</v>
      </c>
      <c r="C101" s="1" t="s">
        <v>1</v>
      </c>
      <c r="D101" s="22" t="s">
        <v>23</v>
      </c>
      <c r="E101" s="17" t="str">
        <f t="shared" si="1"/>
        <v>WEEK8DAY1ポーズスクワット</v>
      </c>
      <c r="F101" s="23">
        <v>5.0</v>
      </c>
      <c r="G101" s="23">
        <v>1.0</v>
      </c>
      <c r="H101" s="18">
        <f t="array" ref="H101">INDEX('RPE Chart'!$D$4:$R$14,MATCH($I101,'RPE Chart'!$C$4:$C$14,0),MATCH($F101,'RPE Chart'!$D$3:$R$3,0))</f>
        <v>0.762</v>
      </c>
      <c r="I101" s="19">
        <v>6.0</v>
      </c>
      <c r="J101" s="20" t="str">
        <f>'W8'!G11</f>
        <v/>
      </c>
      <c r="K101" s="21">
        <f t="shared" si="2"/>
        <v>0</v>
      </c>
      <c r="L101" s="21" t="str">
        <f>'W8'!H11</f>
        <v/>
      </c>
    </row>
    <row r="102" ht="15.75" customHeight="1">
      <c r="A102" s="1" t="s">
        <v>47</v>
      </c>
      <c r="B102" s="1" t="s">
        <v>21</v>
      </c>
      <c r="C102" s="1" t="s">
        <v>3</v>
      </c>
      <c r="D102" s="22" t="s">
        <v>24</v>
      </c>
      <c r="E102" s="17" t="str">
        <f t="shared" si="1"/>
        <v>WEEK8DAY1ベンチプレス</v>
      </c>
      <c r="F102" s="23">
        <v>3.0</v>
      </c>
      <c r="G102" s="23">
        <v>3.0</v>
      </c>
      <c r="H102" s="18">
        <f t="array" ref="H102">INDEX('RPE Chart'!$D$4:$R$14,MATCH($I102,'RPE Chart'!$C$4:$C$14,0),MATCH($F102,'RPE Chart'!$D$3:$R$3,0))</f>
        <v>0.878</v>
      </c>
      <c r="I102" s="19">
        <v>8.5</v>
      </c>
      <c r="J102" s="20">
        <f t="array" ref="J102">MROUND(INDEX('1RM&amp;guide'!$B$6:$C$9,MATCH($C102,'1RM&amp;guide'!$B$6:$B$9,0),2)*$H102,2.5)</f>
        <v>0</v>
      </c>
      <c r="K102" s="21">
        <f t="shared" si="2"/>
        <v>0</v>
      </c>
      <c r="L102" s="21">
        <f>'W8'!H12</f>
        <v>0</v>
      </c>
    </row>
    <row r="103" ht="15.75" customHeight="1">
      <c r="A103" s="1" t="s">
        <v>47</v>
      </c>
      <c r="B103" s="1" t="s">
        <v>21</v>
      </c>
      <c r="C103" s="1" t="s">
        <v>3</v>
      </c>
      <c r="D103" s="22" t="s">
        <v>25</v>
      </c>
      <c r="E103" s="17" t="str">
        <f t="shared" si="1"/>
        <v>WEEK8DAY1ケツあげベンチ</v>
      </c>
      <c r="F103" s="23">
        <v>5.0</v>
      </c>
      <c r="G103" s="23">
        <v>2.0</v>
      </c>
      <c r="H103" s="18">
        <f t="array" ref="H103">INDEX('RPE Chart'!$D$4:$R$14,MATCH($I103,'RPE Chart'!$C$4:$C$14,0),MATCH($F103,'RPE Chart'!$D$3:$R$3,0))</f>
        <v>0.786</v>
      </c>
      <c r="I103" s="19">
        <v>7.0</v>
      </c>
      <c r="J103" s="20" t="str">
        <f>'W8'!G13</f>
        <v/>
      </c>
      <c r="K103" s="21">
        <f t="shared" si="2"/>
        <v>0</v>
      </c>
      <c r="L103" s="21" t="str">
        <f>'W8'!H13</f>
        <v/>
      </c>
    </row>
    <row r="104" ht="15.75" customHeight="1">
      <c r="A104" s="1" t="s">
        <v>47</v>
      </c>
      <c r="B104" s="1" t="s">
        <v>21</v>
      </c>
      <c r="C104" s="1" t="s">
        <v>4</v>
      </c>
      <c r="D104" s="22" t="s">
        <v>26</v>
      </c>
      <c r="E104" s="17" t="str">
        <f t="shared" si="1"/>
        <v>WEEK8DAY1ルーマニアンデッドリフト</v>
      </c>
      <c r="F104" s="23">
        <v>8.0</v>
      </c>
      <c r="G104" s="23">
        <v>1.0</v>
      </c>
      <c r="H104" s="18">
        <f t="array" ref="H104">INDEX('RPE Chart'!$D$4:$R$14,MATCH($I104,'RPE Chart'!$C$4:$C$14,0),MATCH($F104,'RPE Chart'!$D$3:$R$3,0))</f>
        <v>0.707</v>
      </c>
      <c r="I104" s="19">
        <v>7.0</v>
      </c>
      <c r="J104" s="20" t="str">
        <f>'W8'!G14</f>
        <v/>
      </c>
      <c r="K104" s="21">
        <f t="shared" si="2"/>
        <v>0</v>
      </c>
      <c r="L104" s="21" t="str">
        <f>'W8'!H14</f>
        <v/>
      </c>
    </row>
    <row r="105" ht="15.75" customHeight="1">
      <c r="A105" s="1" t="s">
        <v>47</v>
      </c>
      <c r="B105" s="1" t="s">
        <v>27</v>
      </c>
      <c r="C105" s="1" t="s">
        <v>1</v>
      </c>
      <c r="D105" s="22" t="s">
        <v>28</v>
      </c>
      <c r="E105" s="17" t="str">
        <f t="shared" si="1"/>
        <v>WEEK8DAY2フロントスクワット</v>
      </c>
      <c r="F105" s="23">
        <v>1.0</v>
      </c>
      <c r="G105" s="23">
        <v>2.0</v>
      </c>
      <c r="H105" s="18">
        <f t="array" ref="H105">INDEX('RPE Chart'!$D$4:$R$14,MATCH($I105,'RPE Chart'!$C$4:$C$14,0),MATCH($F105,'RPE Chart'!$D$3:$R$3,0))</f>
        <v>0.863</v>
      </c>
      <c r="I105" s="19">
        <v>6.0</v>
      </c>
      <c r="J105" s="20" t="str">
        <f>'W8'!G18</f>
        <v/>
      </c>
      <c r="K105" s="21">
        <f t="shared" si="2"/>
        <v>0</v>
      </c>
      <c r="L105" s="21" t="str">
        <f>'W8'!H18</f>
        <v/>
      </c>
    </row>
    <row r="106" ht="15.75" customHeight="1">
      <c r="A106" s="1" t="s">
        <v>47</v>
      </c>
      <c r="B106" s="1" t="s">
        <v>27</v>
      </c>
      <c r="C106" s="1" t="s">
        <v>3</v>
      </c>
      <c r="D106" s="22" t="s">
        <v>24</v>
      </c>
      <c r="E106" s="17" t="str">
        <f t="shared" si="1"/>
        <v>WEEK8DAY2ベンチプレス</v>
      </c>
      <c r="F106" s="23">
        <v>1.0</v>
      </c>
      <c r="G106" s="23">
        <v>1.0</v>
      </c>
      <c r="H106" s="18">
        <f t="array" ref="H106">INDEX('RPE Chart'!$D$4:$R$14,MATCH($I106,'RPE Chart'!$C$4:$C$14,0),MATCH($F106,'RPE Chart'!$D$3:$R$3,0))</f>
        <v>0.955</v>
      </c>
      <c r="I106" s="19">
        <v>9.0</v>
      </c>
      <c r="J106" s="20">
        <f t="array" ref="J106">MROUND(INDEX('1RM&amp;guide'!$B$6:$C$9,MATCH($C106,'1RM&amp;guide'!$B$6:$B$9,0),2)*$H106,2.5)</f>
        <v>0</v>
      </c>
      <c r="K106" s="21">
        <f t="shared" si="2"/>
        <v>0</v>
      </c>
      <c r="L106" s="21">
        <f>'W8'!H19</f>
        <v>0</v>
      </c>
    </row>
    <row r="107" ht="15.75" customHeight="1">
      <c r="A107" s="1" t="s">
        <v>47</v>
      </c>
      <c r="B107" s="1" t="s">
        <v>27</v>
      </c>
      <c r="C107" s="1" t="s">
        <v>3</v>
      </c>
      <c r="D107" s="22" t="s">
        <v>29</v>
      </c>
      <c r="E107" s="17" t="str">
        <f t="shared" si="1"/>
        <v>WEEK8DAY2足上げベンチプレス</v>
      </c>
      <c r="F107" s="23">
        <v>5.0</v>
      </c>
      <c r="G107" s="23">
        <v>2.0</v>
      </c>
      <c r="H107" s="18">
        <f t="array" ref="H107">INDEX('RPE Chart'!$D$4:$R$14,MATCH($I107,'RPE Chart'!$C$4:$C$14,0),MATCH($F107,'RPE Chart'!$D$3:$R$3,0))</f>
        <v>0.786</v>
      </c>
      <c r="I107" s="19">
        <v>7.0</v>
      </c>
      <c r="J107" s="20" t="str">
        <f>'W8'!G20</f>
        <v/>
      </c>
      <c r="K107" s="21">
        <f t="shared" si="2"/>
        <v>0</v>
      </c>
      <c r="L107" s="21" t="str">
        <f>'W8'!H20</f>
        <v/>
      </c>
    </row>
    <row r="108" ht="15.75" customHeight="1">
      <c r="A108" s="1" t="s">
        <v>47</v>
      </c>
      <c r="B108" s="1" t="s">
        <v>32</v>
      </c>
      <c r="C108" s="1" t="s">
        <v>4</v>
      </c>
      <c r="D108" s="22" t="s">
        <v>33</v>
      </c>
      <c r="E108" s="17" t="str">
        <f t="shared" si="1"/>
        <v>WEEK8DAY3デッドリフト</v>
      </c>
      <c r="F108" s="23">
        <v>3.0</v>
      </c>
      <c r="G108" s="23">
        <v>1.0</v>
      </c>
      <c r="H108" s="18">
        <f t="array" ref="H108">INDEX('RPE Chart'!$D$4:$R$14,MATCH($I108,'RPE Chart'!$C$4:$C$14,0),MATCH($F108,'RPE Chart'!$D$3:$R$3,0))</f>
        <v>0.878</v>
      </c>
      <c r="I108" s="19">
        <v>8.5</v>
      </c>
      <c r="J108" s="20">
        <f t="array" ref="J108">MROUND(INDEX('1RM&amp;guide'!$B$6:$C$9,MATCH($C108,'1RM&amp;guide'!$B$6:$B$9,0),2)*$H108,2.5)</f>
        <v>0</v>
      </c>
      <c r="K108" s="21">
        <f t="shared" si="2"/>
        <v>0</v>
      </c>
      <c r="L108" s="21">
        <f>'W8'!H25</f>
        <v>0</v>
      </c>
    </row>
    <row r="109" ht="15.75" customHeight="1">
      <c r="A109" s="1" t="s">
        <v>47</v>
      </c>
      <c r="B109" s="1" t="s">
        <v>32</v>
      </c>
      <c r="C109" s="1" t="s">
        <v>3</v>
      </c>
      <c r="D109" s="22" t="s">
        <v>34</v>
      </c>
      <c r="E109" s="17" t="str">
        <f t="shared" si="1"/>
        <v>WEEK8DAY3テンポベンチプレス</v>
      </c>
      <c r="F109" s="23">
        <v>3.0</v>
      </c>
      <c r="G109" s="23">
        <v>3.0</v>
      </c>
      <c r="H109" s="18">
        <f t="array" ref="H109">INDEX('RPE Chart'!$D$4:$R$14,MATCH($I109,'RPE Chart'!$C$4:$C$14,0),MATCH($F109,'RPE Chart'!$D$3:$R$3,0))</f>
        <v>0.837</v>
      </c>
      <c r="I109" s="19">
        <v>7.0</v>
      </c>
      <c r="J109" s="20" t="str">
        <f>'W8'!G26</f>
        <v/>
      </c>
      <c r="K109" s="21">
        <f t="shared" si="2"/>
        <v>0</v>
      </c>
      <c r="L109" s="21" t="str">
        <f>'W8'!H26</f>
        <v/>
      </c>
    </row>
    <row r="110" ht="15.75" customHeight="1">
      <c r="A110" s="1" t="s">
        <v>47</v>
      </c>
      <c r="B110" s="1" t="s">
        <v>32</v>
      </c>
      <c r="C110" s="1" t="s">
        <v>35</v>
      </c>
      <c r="D110" s="22" t="s">
        <v>36</v>
      </c>
      <c r="E110" s="17" t="str">
        <f t="shared" si="1"/>
        <v>WEEK8DAY3懸垂</v>
      </c>
      <c r="F110" s="23">
        <v>5.0</v>
      </c>
      <c r="G110" s="23">
        <v>3.0</v>
      </c>
      <c r="H110" s="18">
        <f t="array" ref="H110">INDEX('RPE Chart'!$D$4:$R$14,MATCH($I110,'RPE Chart'!$C$4:$C$14,0),MATCH($F110,'RPE Chart'!$D$3:$R$3,0))</f>
        <v>0.786</v>
      </c>
      <c r="I110" s="19">
        <v>7.0</v>
      </c>
      <c r="J110" s="20" t="str">
        <f>'W8'!G27</f>
        <v/>
      </c>
      <c r="K110" s="21">
        <f t="shared" si="2"/>
        <v>0</v>
      </c>
      <c r="L110" s="21" t="str">
        <f>'W8'!H27</f>
        <v/>
      </c>
    </row>
    <row r="111" ht="15.75" customHeight="1">
      <c r="A111" s="1" t="s">
        <v>47</v>
      </c>
      <c r="B111" s="1" t="s">
        <v>32</v>
      </c>
      <c r="C111" s="1" t="s">
        <v>37</v>
      </c>
      <c r="D111" s="22" t="s">
        <v>38</v>
      </c>
      <c r="E111" s="17" t="str">
        <f t="shared" si="1"/>
        <v>WEEK8DAY3インバーテッドロウ</v>
      </c>
      <c r="F111" s="23">
        <v>8.0</v>
      </c>
      <c r="G111" s="23">
        <v>3.0</v>
      </c>
      <c r="H111" s="18">
        <f t="array" ref="H111">INDEX('RPE Chart'!$D$4:$R$14,MATCH($I111,'RPE Chart'!$C$4:$C$14,0),MATCH($F111,'RPE Chart'!$D$3:$R$3,0))</f>
        <v>0.707</v>
      </c>
      <c r="I111" s="19">
        <v>7.0</v>
      </c>
      <c r="J111" s="20" t="str">
        <f>'W8'!G28</f>
        <v/>
      </c>
      <c r="K111" s="21">
        <f t="shared" si="2"/>
        <v>0</v>
      </c>
      <c r="L111" s="21" t="str">
        <f>'W8'!H28</f>
        <v/>
      </c>
    </row>
    <row r="112" ht="15.75" customHeight="1">
      <c r="A112" s="1" t="s">
        <v>47</v>
      </c>
      <c r="B112" s="1" t="s">
        <v>32</v>
      </c>
      <c r="C112" s="1" t="s">
        <v>39</v>
      </c>
      <c r="D112" s="22" t="s">
        <v>40</v>
      </c>
      <c r="E112" s="17" t="str">
        <f t="shared" si="1"/>
        <v>WEEK8DAY3オーバーヘッドプレス</v>
      </c>
      <c r="F112" s="23">
        <v>5.0</v>
      </c>
      <c r="G112" s="23">
        <v>3.0</v>
      </c>
      <c r="H112" s="18">
        <f t="array" ref="H112">INDEX('RPE Chart'!$D$4:$R$14,MATCH($I112,'RPE Chart'!$C$4:$C$14,0),MATCH($F112,'RPE Chart'!$D$3:$R$3,0))</f>
        <v>0.786</v>
      </c>
      <c r="I112" s="19">
        <v>7.0</v>
      </c>
      <c r="J112" s="20" t="str">
        <f>'W8'!G29</f>
        <v/>
      </c>
      <c r="K112" s="21">
        <f t="shared" si="2"/>
        <v>0</v>
      </c>
      <c r="L112" s="21" t="str">
        <f>'W8'!H29</f>
        <v/>
      </c>
    </row>
    <row r="113" ht="15.75" customHeight="1">
      <c r="A113" s="1" t="s">
        <v>48</v>
      </c>
      <c r="B113" s="1" t="s">
        <v>21</v>
      </c>
      <c r="C113" s="1" t="s">
        <v>1</v>
      </c>
      <c r="D113" s="22" t="s">
        <v>22</v>
      </c>
      <c r="E113" s="17" t="str">
        <f t="shared" si="1"/>
        <v>WEEK9DAY1スクワット</v>
      </c>
      <c r="F113" s="23">
        <v>3.0</v>
      </c>
      <c r="G113" s="23">
        <v>1.0</v>
      </c>
      <c r="H113" s="18">
        <f t="array" ref="H113">INDEX('RPE Chart'!$D$4:$R$14,MATCH($I113,'RPE Chart'!$C$4:$C$14,0),MATCH($F113,'RPE Chart'!$D$3:$R$3,0))</f>
        <v>0.811</v>
      </c>
      <c r="I113" s="19">
        <v>6.0</v>
      </c>
      <c r="J113" s="20">
        <f t="array" ref="J113">MROUND(INDEX('1RM&amp;guide'!$B$6:$C$9,MATCH($C113,'1RM&amp;guide'!$B$6:$B$9,0),2)*$H113,2.5)</f>
        <v>0</v>
      </c>
      <c r="K113" s="21">
        <f t="shared" si="2"/>
        <v>0</v>
      </c>
      <c r="L113" s="21">
        <f>'W9(deload)'!H10</f>
        <v>0</v>
      </c>
    </row>
    <row r="114" ht="15.75" customHeight="1">
      <c r="A114" s="1" t="s">
        <v>48</v>
      </c>
      <c r="B114" s="1" t="s">
        <v>21</v>
      </c>
      <c r="C114" s="1" t="s">
        <v>3</v>
      </c>
      <c r="D114" s="22" t="s">
        <v>24</v>
      </c>
      <c r="E114" s="17" t="str">
        <f t="shared" si="1"/>
        <v>WEEK9DAY1ベンチプレス</v>
      </c>
      <c r="F114" s="23">
        <v>3.0</v>
      </c>
      <c r="G114" s="23">
        <v>3.0</v>
      </c>
      <c r="H114" s="18">
        <f t="array" ref="H114">INDEX('RPE Chart'!$D$4:$R$14,MATCH($I114,'RPE Chart'!$C$4:$C$14,0),MATCH($F114,'RPE Chart'!$D$3:$R$3,0))</f>
        <v>0.878</v>
      </c>
      <c r="I114" s="19">
        <v>8.5</v>
      </c>
      <c r="J114" s="20">
        <f t="array" ref="J114">MROUND(INDEX('1RM&amp;guide'!$B$6:$C$9,MATCH($C114,'1RM&amp;guide'!$B$6:$B$9,0),2)*$H114,2.5)</f>
        <v>0</v>
      </c>
      <c r="K114" s="21">
        <f t="shared" si="2"/>
        <v>0</v>
      </c>
      <c r="L114" s="21">
        <f>'W9(deload)'!H11</f>
        <v>0</v>
      </c>
    </row>
    <row r="115" ht="15.75" customHeight="1">
      <c r="A115" s="1" t="s">
        <v>48</v>
      </c>
      <c r="B115" s="1" t="s">
        <v>27</v>
      </c>
      <c r="C115" s="1" t="s">
        <v>1</v>
      </c>
      <c r="D115" s="22" t="s">
        <v>28</v>
      </c>
      <c r="E115" s="17" t="str">
        <f t="shared" si="1"/>
        <v>WEEK9DAY2フロントスクワット</v>
      </c>
      <c r="F115" s="23">
        <v>1.0</v>
      </c>
      <c r="G115" s="23">
        <v>2.0</v>
      </c>
      <c r="H115" s="18">
        <f t="array" ref="H115">INDEX('RPE Chart'!$D$4:$R$14,MATCH($I115,'RPE Chart'!$C$4:$C$14,0),MATCH($F115,'RPE Chart'!$D$3:$R$3,0))</f>
        <v>0.863</v>
      </c>
      <c r="I115" s="19">
        <v>6.0</v>
      </c>
      <c r="J115" s="20" t="str">
        <f>'W9(deload)'!G18</f>
        <v/>
      </c>
      <c r="K115" s="21">
        <f t="shared" si="2"/>
        <v>0</v>
      </c>
      <c r="L115" s="21" t="str">
        <f>'W9(deload)'!H18</f>
        <v/>
      </c>
    </row>
    <row r="116" ht="15.75" customHeight="1">
      <c r="A116" s="1" t="s">
        <v>48</v>
      </c>
      <c r="B116" s="1" t="s">
        <v>27</v>
      </c>
      <c r="C116" s="1" t="s">
        <v>3</v>
      </c>
      <c r="D116" s="22" t="s">
        <v>24</v>
      </c>
      <c r="E116" s="17" t="str">
        <f t="shared" si="1"/>
        <v>WEEK9DAY2ベンチプレス</v>
      </c>
      <c r="F116" s="23">
        <v>1.0</v>
      </c>
      <c r="G116" s="23">
        <v>1.0</v>
      </c>
      <c r="H116" s="18">
        <f t="array" ref="H116">INDEX('RPE Chart'!$D$4:$R$14,MATCH($I116,'RPE Chart'!$C$4:$C$14,0),MATCH($F116,'RPE Chart'!$D$3:$R$3,0))</f>
        <v>0.922</v>
      </c>
      <c r="I116" s="19">
        <v>8.0</v>
      </c>
      <c r="J116" s="20">
        <f t="array" ref="J116">MROUND(INDEX('1RM&amp;guide'!$B$6:$C$9,MATCH($C116,'1RM&amp;guide'!$B$6:$B$9,0),2)*$H116,2.5)</f>
        <v>0</v>
      </c>
      <c r="K116" s="21">
        <f t="shared" si="2"/>
        <v>0</v>
      </c>
      <c r="L116" s="21">
        <f>'W9(deload)'!H19</f>
        <v>0</v>
      </c>
    </row>
    <row r="117" ht="15.75" customHeight="1">
      <c r="A117" s="1" t="s">
        <v>48</v>
      </c>
      <c r="B117" s="1" t="s">
        <v>32</v>
      </c>
      <c r="C117" s="1" t="s">
        <v>35</v>
      </c>
      <c r="D117" s="22" t="s">
        <v>36</v>
      </c>
      <c r="E117" s="17" t="str">
        <f t="shared" si="1"/>
        <v>WEEK9DAY3懸垂</v>
      </c>
      <c r="F117" s="23">
        <v>5.0</v>
      </c>
      <c r="G117" s="23">
        <v>2.0</v>
      </c>
      <c r="H117" s="18">
        <f t="array" ref="H117">INDEX('RPE Chart'!$D$4:$R$14,MATCH($I117,'RPE Chart'!$C$4:$C$14,0),MATCH($F117,'RPE Chart'!$D$3:$R$3,0))</f>
        <v>0.762</v>
      </c>
      <c r="I117" s="19">
        <v>6.0</v>
      </c>
      <c r="J117" s="21" t="str">
        <f>'W9(deload)'!G25</f>
        <v/>
      </c>
      <c r="K117" s="21">
        <f t="shared" si="2"/>
        <v>0</v>
      </c>
      <c r="L117" s="21" t="str">
        <f>'W9(deload)'!H25</f>
        <v/>
      </c>
    </row>
    <row r="118" ht="15.75" customHeight="1">
      <c r="A118" s="1" t="s">
        <v>48</v>
      </c>
      <c r="B118" s="1" t="s">
        <v>32</v>
      </c>
      <c r="C118" s="1" t="s">
        <v>37</v>
      </c>
      <c r="D118" s="22" t="s">
        <v>38</v>
      </c>
      <c r="E118" s="17" t="str">
        <f t="shared" si="1"/>
        <v>WEEK9DAY3インバーテッドロウ</v>
      </c>
      <c r="F118" s="23">
        <v>12.0</v>
      </c>
      <c r="G118" s="23">
        <v>2.0</v>
      </c>
      <c r="H118" s="18">
        <f t="array" ref="H118">INDEX('RPE Chart'!$D$4:$R$14,MATCH($I118,'RPE Chart'!$C$4:$C$14,0),MATCH($F118,'RPE Chart'!$D$3:$R$3,0))</f>
        <v>0.574</v>
      </c>
      <c r="I118" s="19">
        <v>6.0</v>
      </c>
      <c r="J118" s="21" t="str">
        <f>'W9(deload)'!G26</f>
        <v/>
      </c>
      <c r="K118" s="21">
        <f t="shared" si="2"/>
        <v>0</v>
      </c>
      <c r="L118" s="21" t="str">
        <f>'W9(deload)'!H26</f>
        <v/>
      </c>
    </row>
    <row r="119" ht="15.75" customHeight="1">
      <c r="A119" s="1" t="s">
        <v>48</v>
      </c>
      <c r="B119" s="1" t="s">
        <v>32</v>
      </c>
      <c r="C119" s="1" t="s">
        <v>39</v>
      </c>
      <c r="D119" s="22" t="s">
        <v>40</v>
      </c>
      <c r="E119" s="17" t="str">
        <f t="shared" si="1"/>
        <v>WEEK9DAY3オーバーヘッドプレス</v>
      </c>
      <c r="F119" s="23">
        <v>8.0</v>
      </c>
      <c r="G119" s="23">
        <v>2.0</v>
      </c>
      <c r="H119" s="18">
        <f t="array" ref="H119">INDEX('RPE Chart'!$D$4:$R$14,MATCH($I119,'RPE Chart'!$C$4:$C$14,0),MATCH($F119,'RPE Chart'!$D$3:$R$3,0))</f>
        <v>0.68</v>
      </c>
      <c r="I119" s="19">
        <v>6.0</v>
      </c>
      <c r="J119" s="21" t="str">
        <f>'W9(deload)'!G27</f>
        <v/>
      </c>
      <c r="K119" s="21">
        <f t="shared" si="2"/>
        <v>0</v>
      </c>
      <c r="L119" s="21" t="str">
        <f>'W9(deload)'!H27</f>
        <v/>
      </c>
    </row>
    <row r="120" ht="15.75" customHeight="1">
      <c r="A120" s="1" t="s">
        <v>49</v>
      </c>
      <c r="B120" s="1" t="s">
        <v>21</v>
      </c>
      <c r="C120" s="1" t="s">
        <v>1</v>
      </c>
      <c r="D120" s="22" t="s">
        <v>22</v>
      </c>
      <c r="E120" s="17" t="str">
        <f t="shared" si="1"/>
        <v>WEEK10DAY1スクワット</v>
      </c>
      <c r="F120" s="23">
        <v>1.0</v>
      </c>
      <c r="G120" s="23">
        <v>3.0</v>
      </c>
      <c r="H120" s="18">
        <f t="array" ref="H120">INDEX('RPE Chart'!$D$4:$R$14,MATCH($I120,'RPE Chart'!$C$4:$C$14,0),MATCH($F120,'RPE Chart'!$D$3:$R$3,0))</f>
        <v>0.892</v>
      </c>
      <c r="I120" s="19">
        <v>7.0</v>
      </c>
      <c r="J120" s="20">
        <f t="array" ref="J120">MROUND(INDEX('1RM&amp;guide'!$B$6:$C$9,MATCH($C120,'1RM&amp;guide'!$B$6:$B$9,0),2)*$H120,2.5)</f>
        <v>0</v>
      </c>
      <c r="K120" s="21">
        <f t="shared" si="2"/>
        <v>0</v>
      </c>
      <c r="L120" s="21">
        <f>'W10'!H10</f>
        <v>0</v>
      </c>
    </row>
    <row r="121" ht="15.75" customHeight="1">
      <c r="A121" s="1" t="s">
        <v>49</v>
      </c>
      <c r="B121" s="1" t="s">
        <v>21</v>
      </c>
      <c r="C121" s="1" t="s">
        <v>1</v>
      </c>
      <c r="D121" s="22" t="s">
        <v>23</v>
      </c>
      <c r="E121" s="17" t="str">
        <f t="shared" si="1"/>
        <v>WEEK10DAY1ポーズスクワット</v>
      </c>
      <c r="F121" s="23">
        <v>3.0</v>
      </c>
      <c r="G121" s="23">
        <v>3.0</v>
      </c>
      <c r="H121" s="18">
        <f t="array" ref="H121">INDEX('RPE Chart'!$D$4:$R$14,MATCH($I121,'RPE Chart'!$C$4:$C$14,0),MATCH($F121,'RPE Chart'!$D$3:$R$3,0))</f>
        <v>0.811</v>
      </c>
      <c r="I121" s="19">
        <v>6.0</v>
      </c>
      <c r="J121" s="20" t="str">
        <f>'W10'!G11</f>
        <v/>
      </c>
      <c r="K121" s="21">
        <f t="shared" si="2"/>
        <v>0</v>
      </c>
      <c r="L121" s="21" t="str">
        <f>'W10'!H11</f>
        <v/>
      </c>
    </row>
    <row r="122" ht="15.75" customHeight="1">
      <c r="A122" s="1" t="s">
        <v>49</v>
      </c>
      <c r="B122" s="1" t="s">
        <v>21</v>
      </c>
      <c r="C122" s="1" t="s">
        <v>3</v>
      </c>
      <c r="D122" s="22" t="s">
        <v>24</v>
      </c>
      <c r="E122" s="17" t="str">
        <f t="shared" si="1"/>
        <v>WEEK10DAY1ベンチプレス</v>
      </c>
      <c r="F122" s="23">
        <v>1.0</v>
      </c>
      <c r="G122" s="23">
        <v>3.0</v>
      </c>
      <c r="H122" s="18">
        <f t="array" ref="H122">INDEX('RPE Chart'!$D$4:$R$14,MATCH($I122,'RPE Chart'!$C$4:$C$14,0),MATCH($F122,'RPE Chart'!$D$3:$R$3,0))</f>
        <v>0.939</v>
      </c>
      <c r="I122" s="19">
        <v>8.5</v>
      </c>
      <c r="J122" s="20">
        <f t="array" ref="J122">MROUND(INDEX('1RM&amp;guide'!$B$6:$C$9,MATCH($C122,'1RM&amp;guide'!$B$6:$B$9,0),2)*$H122,2.5)</f>
        <v>0</v>
      </c>
      <c r="K122" s="21">
        <f t="shared" si="2"/>
        <v>0</v>
      </c>
      <c r="L122" s="21">
        <f>'W10'!H12</f>
        <v>0</v>
      </c>
    </row>
    <row r="123" ht="15.75" customHeight="1">
      <c r="A123" s="1" t="s">
        <v>49</v>
      </c>
      <c r="B123" s="1" t="s">
        <v>21</v>
      </c>
      <c r="C123" s="1" t="s">
        <v>3</v>
      </c>
      <c r="D123" s="22" t="s">
        <v>25</v>
      </c>
      <c r="E123" s="17" t="str">
        <f t="shared" si="1"/>
        <v>WEEK10DAY1ケツあげベンチ</v>
      </c>
      <c r="F123" s="23">
        <v>3.0</v>
      </c>
      <c r="G123" s="23">
        <v>4.0</v>
      </c>
      <c r="H123" s="18">
        <f t="array" ref="H123">INDEX('RPE Chart'!$D$4:$R$14,MATCH($I123,'RPE Chart'!$C$4:$C$14,0),MATCH($F123,'RPE Chart'!$D$3:$R$3,0))</f>
        <v>0.837</v>
      </c>
      <c r="I123" s="19">
        <v>7.0</v>
      </c>
      <c r="J123" s="20" t="str">
        <f>'W10'!G13</f>
        <v/>
      </c>
      <c r="K123" s="21">
        <f t="shared" si="2"/>
        <v>0</v>
      </c>
      <c r="L123" s="21" t="str">
        <f>'W10'!H13</f>
        <v/>
      </c>
    </row>
    <row r="124" ht="15.75" customHeight="1">
      <c r="A124" s="1" t="s">
        <v>49</v>
      </c>
      <c r="B124" s="1" t="s">
        <v>21</v>
      </c>
      <c r="C124" s="1" t="s">
        <v>4</v>
      </c>
      <c r="D124" s="22" t="s">
        <v>26</v>
      </c>
      <c r="E124" s="17" t="str">
        <f t="shared" si="1"/>
        <v>WEEK10DAY1ルーマニアンデッドリフト</v>
      </c>
      <c r="F124" s="23">
        <v>8.0</v>
      </c>
      <c r="G124" s="23">
        <v>3.0</v>
      </c>
      <c r="H124" s="18">
        <f t="array" ref="H124">INDEX('RPE Chart'!$D$4:$R$14,MATCH($I124,'RPE Chart'!$C$4:$C$14,0),MATCH($F124,'RPE Chart'!$D$3:$R$3,0))</f>
        <v>0.68</v>
      </c>
      <c r="I124" s="19">
        <v>6.0</v>
      </c>
      <c r="J124" s="20" t="str">
        <f>'W10'!G14</f>
        <v/>
      </c>
      <c r="K124" s="21">
        <f t="shared" si="2"/>
        <v>0</v>
      </c>
      <c r="L124" s="21" t="str">
        <f>'W10'!H14</f>
        <v/>
      </c>
    </row>
    <row r="125" ht="15.75" customHeight="1">
      <c r="A125" s="1" t="s">
        <v>49</v>
      </c>
      <c r="B125" s="1" t="s">
        <v>27</v>
      </c>
      <c r="C125" s="1" t="s">
        <v>1</v>
      </c>
      <c r="D125" s="22" t="s">
        <v>28</v>
      </c>
      <c r="E125" s="17" t="str">
        <f t="shared" si="1"/>
        <v>WEEK10DAY2フロントスクワット</v>
      </c>
      <c r="F125" s="23">
        <v>3.0</v>
      </c>
      <c r="G125" s="23">
        <v>3.0</v>
      </c>
      <c r="H125" s="18">
        <f t="array" ref="H125">INDEX('RPE Chart'!$D$4:$R$14,MATCH($I125,'RPE Chart'!$C$4:$C$14,0),MATCH($F125,'RPE Chart'!$D$3:$R$3,0))</f>
        <v>0.811</v>
      </c>
      <c r="I125" s="19">
        <v>6.0</v>
      </c>
      <c r="J125" s="20" t="str">
        <f>'W10'!G18</f>
        <v/>
      </c>
      <c r="K125" s="21">
        <f t="shared" si="2"/>
        <v>0</v>
      </c>
      <c r="L125" s="21" t="str">
        <f>'W10'!H18</f>
        <v/>
      </c>
    </row>
    <row r="126" ht="15.75" customHeight="1">
      <c r="A126" s="1" t="s">
        <v>49</v>
      </c>
      <c r="B126" s="1" t="s">
        <v>27</v>
      </c>
      <c r="C126" s="1" t="s">
        <v>3</v>
      </c>
      <c r="D126" s="22" t="s">
        <v>24</v>
      </c>
      <c r="E126" s="17" t="str">
        <f t="shared" si="1"/>
        <v>WEEK10DAY2ベンチプレス</v>
      </c>
      <c r="F126" s="23">
        <v>3.0</v>
      </c>
      <c r="G126" s="23">
        <v>3.0</v>
      </c>
      <c r="H126" s="18">
        <f t="array" ref="H126">INDEX('RPE Chart'!$D$4:$R$14,MATCH($I126,'RPE Chart'!$C$4:$C$14,0),MATCH($F126,'RPE Chart'!$D$3:$R$3,0))</f>
        <v>0.863</v>
      </c>
      <c r="I126" s="19">
        <v>8.0</v>
      </c>
      <c r="J126" s="20">
        <f t="array" ref="J126">MROUND(INDEX('1RM&amp;guide'!$B$6:$C$9,MATCH($C126,'1RM&amp;guide'!$B$6:$B$9,0),2)*$H126,2.5)</f>
        <v>0</v>
      </c>
      <c r="K126" s="21">
        <f t="shared" si="2"/>
        <v>0</v>
      </c>
      <c r="L126" s="21">
        <f>'W10'!H19</f>
        <v>0</v>
      </c>
    </row>
    <row r="127" ht="15.75" customHeight="1">
      <c r="A127" s="1" t="s">
        <v>49</v>
      </c>
      <c r="B127" s="1" t="s">
        <v>27</v>
      </c>
      <c r="C127" s="1" t="s">
        <v>3</v>
      </c>
      <c r="D127" s="22" t="s">
        <v>29</v>
      </c>
      <c r="E127" s="17" t="str">
        <f t="shared" si="1"/>
        <v>WEEK10DAY2足上げベンチプレス</v>
      </c>
      <c r="F127" s="23">
        <v>5.0</v>
      </c>
      <c r="G127" s="23">
        <v>2.0</v>
      </c>
      <c r="H127" s="18">
        <f t="array" ref="H127">INDEX('RPE Chart'!$D$4:$R$14,MATCH($I127,'RPE Chart'!$C$4:$C$14,0),MATCH($F127,'RPE Chart'!$D$3:$R$3,0))</f>
        <v>0.786</v>
      </c>
      <c r="I127" s="19">
        <v>7.0</v>
      </c>
      <c r="J127" s="20" t="str">
        <f>'W10'!G20</f>
        <v/>
      </c>
      <c r="K127" s="21">
        <f t="shared" si="2"/>
        <v>0</v>
      </c>
      <c r="L127" s="21" t="str">
        <f>'W10'!H20</f>
        <v/>
      </c>
    </row>
    <row r="128" ht="15.75" customHeight="1">
      <c r="A128" s="1" t="s">
        <v>49</v>
      </c>
      <c r="B128" s="1" t="s">
        <v>32</v>
      </c>
      <c r="C128" s="1" t="s">
        <v>4</v>
      </c>
      <c r="D128" s="22" t="s">
        <v>33</v>
      </c>
      <c r="E128" s="17" t="str">
        <f t="shared" si="1"/>
        <v>WEEK10DAY3デッドリフト</v>
      </c>
      <c r="F128" s="23">
        <v>1.0</v>
      </c>
      <c r="G128" s="23">
        <v>3.0</v>
      </c>
      <c r="H128" s="18">
        <f t="array" ref="H128">INDEX('RPE Chart'!$D$4:$R$14,MATCH($I128,'RPE Chart'!$C$4:$C$14,0),MATCH($F128,'RPE Chart'!$D$3:$R$3,0))</f>
        <v>0.863</v>
      </c>
      <c r="I128" s="19">
        <v>6.0</v>
      </c>
      <c r="J128" s="20">
        <f t="array" ref="J128">MROUND(INDEX('1RM&amp;guide'!$B$6:$C$9,MATCH($C128,'1RM&amp;guide'!$B$6:$B$9,0),2)*$H128,2.5)</f>
        <v>0</v>
      </c>
      <c r="K128" s="21">
        <f t="shared" si="2"/>
        <v>0</v>
      </c>
      <c r="L128" s="21">
        <f>'W10'!H25</f>
        <v>0</v>
      </c>
    </row>
    <row r="129" ht="15.75" customHeight="1">
      <c r="A129" s="1" t="s">
        <v>49</v>
      </c>
      <c r="B129" s="1" t="s">
        <v>32</v>
      </c>
      <c r="C129" s="1" t="s">
        <v>3</v>
      </c>
      <c r="D129" s="22" t="s">
        <v>34</v>
      </c>
      <c r="E129" s="17" t="str">
        <f t="shared" si="1"/>
        <v>WEEK10DAY3テンポベンチプレス</v>
      </c>
      <c r="F129" s="23">
        <v>3.0</v>
      </c>
      <c r="G129" s="23">
        <v>3.0</v>
      </c>
      <c r="H129" s="18">
        <f t="array" ref="H129">INDEX('RPE Chart'!$D$4:$R$14,MATCH($I129,'RPE Chart'!$C$4:$C$14,0),MATCH($F129,'RPE Chart'!$D$3:$R$3,0))</f>
        <v>0.837</v>
      </c>
      <c r="I129" s="19">
        <v>7.0</v>
      </c>
      <c r="J129" s="20" t="str">
        <f>'W10'!G26</f>
        <v/>
      </c>
      <c r="K129" s="21">
        <f t="shared" si="2"/>
        <v>0</v>
      </c>
      <c r="L129" s="21" t="str">
        <f>'W10'!H26</f>
        <v/>
      </c>
    </row>
    <row r="130" ht="15.75" customHeight="1">
      <c r="A130" s="1" t="s">
        <v>49</v>
      </c>
      <c r="B130" s="1" t="s">
        <v>32</v>
      </c>
      <c r="C130" s="1" t="s">
        <v>35</v>
      </c>
      <c r="D130" s="22" t="s">
        <v>36</v>
      </c>
      <c r="E130" s="17" t="str">
        <f t="shared" si="1"/>
        <v>WEEK10DAY3懸垂</v>
      </c>
      <c r="F130" s="23">
        <v>5.0</v>
      </c>
      <c r="G130" s="23">
        <v>3.0</v>
      </c>
      <c r="H130" s="18">
        <f t="array" ref="H130">INDEX('RPE Chart'!$D$4:$R$14,MATCH($I130,'RPE Chart'!$C$4:$C$14,0),MATCH($F130,'RPE Chart'!$D$3:$R$3,0))</f>
        <v>0.786</v>
      </c>
      <c r="I130" s="19">
        <v>7.0</v>
      </c>
      <c r="J130" s="21" t="str">
        <f>'W10'!G27</f>
        <v/>
      </c>
      <c r="K130" s="21">
        <f t="shared" si="2"/>
        <v>0</v>
      </c>
      <c r="L130" s="21" t="str">
        <f>'W10'!H27</f>
        <v/>
      </c>
    </row>
    <row r="131" ht="15.75" customHeight="1">
      <c r="A131" s="1" t="s">
        <v>49</v>
      </c>
      <c r="B131" s="1" t="s">
        <v>32</v>
      </c>
      <c r="C131" s="1" t="s">
        <v>37</v>
      </c>
      <c r="D131" s="22" t="s">
        <v>38</v>
      </c>
      <c r="E131" s="17" t="str">
        <f t="shared" si="1"/>
        <v>WEEK10DAY3インバーテッドロウ</v>
      </c>
      <c r="F131" s="23">
        <v>8.0</v>
      </c>
      <c r="G131" s="23">
        <v>3.0</v>
      </c>
      <c r="H131" s="18">
        <f t="array" ref="H131">INDEX('RPE Chart'!$D$4:$R$14,MATCH($I131,'RPE Chart'!$C$4:$C$14,0),MATCH($F131,'RPE Chart'!$D$3:$R$3,0))</f>
        <v>0.707</v>
      </c>
      <c r="I131" s="19">
        <v>7.0</v>
      </c>
      <c r="J131" s="21" t="str">
        <f>'W10'!G28</f>
        <v/>
      </c>
      <c r="K131" s="21">
        <f t="shared" si="2"/>
        <v>0</v>
      </c>
      <c r="L131" s="21" t="str">
        <f>'W10'!H28</f>
        <v/>
      </c>
    </row>
    <row r="132" ht="15.75" customHeight="1">
      <c r="A132" s="1" t="s">
        <v>49</v>
      </c>
      <c r="B132" s="1" t="s">
        <v>32</v>
      </c>
      <c r="C132" s="1" t="s">
        <v>39</v>
      </c>
      <c r="D132" s="22" t="s">
        <v>40</v>
      </c>
      <c r="E132" s="17" t="str">
        <f t="shared" si="1"/>
        <v>WEEK10DAY3オーバーヘッドプレス</v>
      </c>
      <c r="F132" s="23">
        <v>5.0</v>
      </c>
      <c r="G132" s="23">
        <v>3.0</v>
      </c>
      <c r="H132" s="18">
        <f t="array" ref="H132">INDEX('RPE Chart'!$D$4:$R$14,MATCH($I132,'RPE Chart'!$C$4:$C$14,0),MATCH($F132,'RPE Chart'!$D$3:$R$3,0))</f>
        <v>0.786</v>
      </c>
      <c r="I132" s="19">
        <v>7.0</v>
      </c>
      <c r="J132" s="21" t="str">
        <f>'W10'!G29</f>
        <v/>
      </c>
      <c r="K132" s="21">
        <f t="shared" si="2"/>
        <v>0</v>
      </c>
      <c r="L132" s="21" t="str">
        <f>'W10'!H29</f>
        <v/>
      </c>
    </row>
    <row r="133" ht="15.75" customHeight="1">
      <c r="A133" s="1" t="s">
        <v>50</v>
      </c>
      <c r="B133" s="1" t="s">
        <v>21</v>
      </c>
      <c r="C133" s="1" t="s">
        <v>1</v>
      </c>
      <c r="D133" s="22" t="s">
        <v>22</v>
      </c>
      <c r="E133" s="17" t="str">
        <f t="shared" si="1"/>
        <v>WEEK11DAY1スクワット</v>
      </c>
      <c r="F133" s="23">
        <v>1.0</v>
      </c>
      <c r="G133" s="23">
        <v>3.0</v>
      </c>
      <c r="H133" s="18">
        <f t="array" ref="H133">INDEX('RPE Chart'!$D$4:$R$14,MATCH($I133,'RPE Chart'!$C$4:$C$14,0),MATCH($F133,'RPE Chart'!$D$3:$R$3,0))</f>
        <v>0.922</v>
      </c>
      <c r="I133" s="19">
        <v>8.0</v>
      </c>
      <c r="J133" s="20">
        <f t="array" ref="J133">MROUND(INDEX('1RM&amp;guide'!$B$6:$C$9,MATCH($C133,'1RM&amp;guide'!$B$6:$B$9,0),2)*$H133,2.5)</f>
        <v>0</v>
      </c>
      <c r="K133" s="21">
        <f t="shared" si="2"/>
        <v>0</v>
      </c>
      <c r="L133" s="21">
        <f>'W11'!H10</f>
        <v>0</v>
      </c>
    </row>
    <row r="134" ht="15.75" customHeight="1">
      <c r="A134" s="1" t="s">
        <v>50</v>
      </c>
      <c r="B134" s="1" t="s">
        <v>21</v>
      </c>
      <c r="C134" s="1" t="s">
        <v>1</v>
      </c>
      <c r="D134" s="22" t="s">
        <v>23</v>
      </c>
      <c r="E134" s="17" t="str">
        <f t="shared" si="1"/>
        <v>WEEK11DAY1ポーズスクワット</v>
      </c>
      <c r="F134" s="23">
        <v>3.0</v>
      </c>
      <c r="G134" s="23">
        <v>3.0</v>
      </c>
      <c r="H134" s="18">
        <f t="array" ref="H134">INDEX('RPE Chart'!$D$4:$R$14,MATCH($I134,'RPE Chart'!$C$4:$C$14,0),MATCH($F134,'RPE Chart'!$D$3:$R$3,0))</f>
        <v>0.811</v>
      </c>
      <c r="I134" s="19">
        <v>6.0</v>
      </c>
      <c r="J134" s="20" t="str">
        <f>'W11'!G11</f>
        <v/>
      </c>
      <c r="K134" s="21">
        <f t="shared" si="2"/>
        <v>0</v>
      </c>
      <c r="L134" s="21" t="str">
        <f>'W11'!H11</f>
        <v/>
      </c>
    </row>
    <row r="135" ht="15.75" customHeight="1">
      <c r="A135" s="1" t="s">
        <v>50</v>
      </c>
      <c r="B135" s="1" t="s">
        <v>21</v>
      </c>
      <c r="C135" s="1" t="s">
        <v>3</v>
      </c>
      <c r="D135" s="22" t="s">
        <v>24</v>
      </c>
      <c r="E135" s="17" t="str">
        <f t="shared" si="1"/>
        <v>WEEK11DAY1ベンチプレス</v>
      </c>
      <c r="F135" s="23">
        <v>1.0</v>
      </c>
      <c r="G135" s="23">
        <v>3.0</v>
      </c>
      <c r="H135" s="18">
        <f t="array" ref="H135">INDEX('RPE Chart'!$D$4:$R$14,MATCH($I135,'RPE Chart'!$C$4:$C$14,0),MATCH($F135,'RPE Chart'!$D$3:$R$3,0))</f>
        <v>0.955</v>
      </c>
      <c r="I135" s="19">
        <v>9.0</v>
      </c>
      <c r="J135" s="20">
        <f t="array" ref="J135">MROUND(INDEX('1RM&amp;guide'!$B$6:$C$9,MATCH($C135,'1RM&amp;guide'!$B$6:$B$9,0),2)*$H135,2.5)</f>
        <v>0</v>
      </c>
      <c r="K135" s="21">
        <f t="shared" si="2"/>
        <v>0</v>
      </c>
      <c r="L135" s="21">
        <f>'W11'!H12</f>
        <v>0</v>
      </c>
    </row>
    <row r="136" ht="15.75" customHeight="1">
      <c r="A136" s="1" t="s">
        <v>50</v>
      </c>
      <c r="B136" s="1" t="s">
        <v>21</v>
      </c>
      <c r="C136" s="1" t="s">
        <v>3</v>
      </c>
      <c r="D136" s="22" t="s">
        <v>25</v>
      </c>
      <c r="E136" s="17" t="str">
        <f t="shared" si="1"/>
        <v>WEEK11DAY1ケツあげベンチ</v>
      </c>
      <c r="F136" s="23">
        <v>3.0</v>
      </c>
      <c r="G136" s="23">
        <v>4.0</v>
      </c>
      <c r="H136" s="18">
        <f t="array" ref="H136">INDEX('RPE Chart'!$D$4:$R$14,MATCH($I136,'RPE Chart'!$C$4:$C$14,0),MATCH($F136,'RPE Chart'!$D$3:$R$3,0))</f>
        <v>0.837</v>
      </c>
      <c r="I136" s="19">
        <v>7.0</v>
      </c>
      <c r="J136" s="20" t="str">
        <f>'W11'!G13</f>
        <v/>
      </c>
      <c r="K136" s="21">
        <f t="shared" si="2"/>
        <v>0</v>
      </c>
      <c r="L136" s="21" t="str">
        <f>'W11'!H13</f>
        <v/>
      </c>
    </row>
    <row r="137" ht="15.75" customHeight="1">
      <c r="A137" s="1" t="s">
        <v>50</v>
      </c>
      <c r="B137" s="1" t="s">
        <v>21</v>
      </c>
      <c r="C137" s="1" t="s">
        <v>4</v>
      </c>
      <c r="D137" s="22" t="s">
        <v>26</v>
      </c>
      <c r="E137" s="17" t="str">
        <f t="shared" si="1"/>
        <v>WEEK11DAY1ルーマニアンデッドリフト</v>
      </c>
      <c r="F137" s="23">
        <v>8.0</v>
      </c>
      <c r="G137" s="23">
        <v>3.0</v>
      </c>
      <c r="H137" s="18">
        <f t="array" ref="H137">INDEX('RPE Chart'!$D$4:$R$14,MATCH($I137,'RPE Chart'!$C$4:$C$14,0),MATCH($F137,'RPE Chart'!$D$3:$R$3,0))</f>
        <v>0.68</v>
      </c>
      <c r="I137" s="19">
        <v>6.0</v>
      </c>
      <c r="J137" s="20" t="str">
        <f>'W11'!G14</f>
        <v/>
      </c>
      <c r="K137" s="21">
        <f t="shared" si="2"/>
        <v>0</v>
      </c>
      <c r="L137" s="21" t="str">
        <f>'W11'!H14</f>
        <v/>
      </c>
    </row>
    <row r="138" ht="15.75" customHeight="1">
      <c r="A138" s="1" t="s">
        <v>50</v>
      </c>
      <c r="B138" s="1" t="s">
        <v>27</v>
      </c>
      <c r="C138" s="1" t="s">
        <v>1</v>
      </c>
      <c r="D138" s="22" t="s">
        <v>28</v>
      </c>
      <c r="E138" s="17" t="str">
        <f t="shared" si="1"/>
        <v>WEEK11DAY2フロントスクワット</v>
      </c>
      <c r="F138" s="23">
        <v>3.0</v>
      </c>
      <c r="G138" s="23">
        <v>2.0</v>
      </c>
      <c r="H138" s="18">
        <f t="array" ref="H138">INDEX('RPE Chart'!$D$4:$R$14,MATCH($I138,'RPE Chart'!$C$4:$C$14,0),MATCH($F138,'RPE Chart'!$D$3:$R$3,0))</f>
        <v>0.811</v>
      </c>
      <c r="I138" s="19">
        <v>6.0</v>
      </c>
      <c r="J138" s="20" t="str">
        <f>'W11'!G18</f>
        <v/>
      </c>
      <c r="K138" s="21">
        <f t="shared" si="2"/>
        <v>0</v>
      </c>
      <c r="L138" s="21" t="str">
        <f>'W11'!H18</f>
        <v/>
      </c>
    </row>
    <row r="139" ht="15.75" customHeight="1">
      <c r="A139" s="1" t="s">
        <v>50</v>
      </c>
      <c r="B139" s="1" t="s">
        <v>27</v>
      </c>
      <c r="C139" s="1" t="s">
        <v>3</v>
      </c>
      <c r="D139" s="22" t="s">
        <v>24</v>
      </c>
      <c r="E139" s="17" t="str">
        <f t="shared" si="1"/>
        <v>WEEK11DAY2ベンチプレス</v>
      </c>
      <c r="F139" s="23">
        <v>3.0</v>
      </c>
      <c r="G139" s="23">
        <v>3.0</v>
      </c>
      <c r="H139" s="18">
        <f t="array" ref="H139">INDEX('RPE Chart'!$D$4:$R$14,MATCH($I139,'RPE Chart'!$C$4:$C$14,0),MATCH($F139,'RPE Chart'!$D$3:$R$3,0))</f>
        <v>0.863</v>
      </c>
      <c r="I139" s="19">
        <v>8.0</v>
      </c>
      <c r="J139" s="20">
        <f t="array" ref="J139">MROUND(INDEX('1RM&amp;guide'!$B$6:$C$9,MATCH($C139,'1RM&amp;guide'!$B$6:$B$9,0),2)*$H139,2.5)</f>
        <v>0</v>
      </c>
      <c r="K139" s="21">
        <f t="shared" si="2"/>
        <v>0</v>
      </c>
      <c r="L139" s="21">
        <f>'W11'!H19</f>
        <v>0</v>
      </c>
    </row>
    <row r="140" ht="15.75" customHeight="1">
      <c r="A140" s="1" t="s">
        <v>50</v>
      </c>
      <c r="B140" s="1" t="s">
        <v>27</v>
      </c>
      <c r="C140" s="1" t="s">
        <v>3</v>
      </c>
      <c r="D140" s="22" t="s">
        <v>29</v>
      </c>
      <c r="E140" s="17" t="str">
        <f t="shared" si="1"/>
        <v>WEEK11DAY2足上げベンチプレス</v>
      </c>
      <c r="F140" s="23">
        <v>5.0</v>
      </c>
      <c r="G140" s="23">
        <v>2.0</v>
      </c>
      <c r="H140" s="18">
        <f t="array" ref="H140">INDEX('RPE Chart'!$D$4:$R$14,MATCH($I140,'RPE Chart'!$C$4:$C$14,0),MATCH($F140,'RPE Chart'!$D$3:$R$3,0))</f>
        <v>0.786</v>
      </c>
      <c r="I140" s="19">
        <v>7.0</v>
      </c>
      <c r="J140" s="20" t="str">
        <f>'W11'!G20</f>
        <v/>
      </c>
      <c r="K140" s="21">
        <f t="shared" si="2"/>
        <v>0</v>
      </c>
      <c r="L140" s="21" t="str">
        <f>'W11'!H20</f>
        <v/>
      </c>
    </row>
    <row r="141" ht="15.75" customHeight="1">
      <c r="A141" s="1" t="s">
        <v>50</v>
      </c>
      <c r="B141" s="1" t="s">
        <v>32</v>
      </c>
      <c r="C141" s="1" t="s">
        <v>4</v>
      </c>
      <c r="D141" s="22" t="s">
        <v>33</v>
      </c>
      <c r="E141" s="17" t="str">
        <f t="shared" si="1"/>
        <v>WEEK11DAY3デッドリフト</v>
      </c>
      <c r="F141" s="23">
        <v>1.0</v>
      </c>
      <c r="G141" s="23">
        <v>3.0</v>
      </c>
      <c r="H141" s="18">
        <f t="array" ref="H141">INDEX('RPE Chart'!$D$4:$R$14,MATCH($I141,'RPE Chart'!$C$4:$C$14,0),MATCH($F141,'RPE Chart'!$D$3:$R$3,0))</f>
        <v>0.863</v>
      </c>
      <c r="I141" s="19">
        <v>6.0</v>
      </c>
      <c r="J141" s="20">
        <f t="array" ref="J141">MROUND(INDEX('1RM&amp;guide'!$B$6:$C$9,MATCH($C141,'1RM&amp;guide'!$B$6:$B$9,0),2)*$H141,2.5)</f>
        <v>0</v>
      </c>
      <c r="K141" s="21">
        <f t="shared" si="2"/>
        <v>0</v>
      </c>
      <c r="L141" s="21">
        <f>'W11'!H25</f>
        <v>0</v>
      </c>
    </row>
    <row r="142" ht="15.75" customHeight="1">
      <c r="A142" s="1" t="s">
        <v>50</v>
      </c>
      <c r="B142" s="1" t="s">
        <v>32</v>
      </c>
      <c r="C142" s="1" t="s">
        <v>3</v>
      </c>
      <c r="D142" s="22" t="s">
        <v>34</v>
      </c>
      <c r="E142" s="17" t="str">
        <f t="shared" si="1"/>
        <v>WEEK11DAY3テンポベンチプレス</v>
      </c>
      <c r="F142" s="23">
        <v>3.0</v>
      </c>
      <c r="G142" s="23">
        <v>2.0</v>
      </c>
      <c r="H142" s="18">
        <f t="array" ref="H142">INDEX('RPE Chart'!$D$4:$R$14,MATCH($I142,'RPE Chart'!$C$4:$C$14,0),MATCH($F142,'RPE Chart'!$D$3:$R$3,0))</f>
        <v>0.837</v>
      </c>
      <c r="I142" s="19">
        <v>7.0</v>
      </c>
      <c r="J142" s="20" t="str">
        <f>'W11'!G26</f>
        <v/>
      </c>
      <c r="K142" s="21">
        <f t="shared" si="2"/>
        <v>0</v>
      </c>
      <c r="L142" s="21" t="str">
        <f>'W11'!H26</f>
        <v/>
      </c>
    </row>
    <row r="143" ht="15.75" customHeight="1">
      <c r="A143" s="1" t="s">
        <v>50</v>
      </c>
      <c r="B143" s="1" t="s">
        <v>32</v>
      </c>
      <c r="C143" s="1" t="s">
        <v>35</v>
      </c>
      <c r="D143" s="22" t="s">
        <v>36</v>
      </c>
      <c r="E143" s="17" t="str">
        <f t="shared" si="1"/>
        <v>WEEK11DAY3懸垂</v>
      </c>
      <c r="F143" s="23">
        <v>5.0</v>
      </c>
      <c r="G143" s="23">
        <v>2.0</v>
      </c>
      <c r="H143" s="18">
        <f t="array" ref="H143">INDEX('RPE Chart'!$D$4:$R$14,MATCH($I143,'RPE Chart'!$C$4:$C$14,0),MATCH($F143,'RPE Chart'!$D$3:$R$3,0))</f>
        <v>0.786</v>
      </c>
      <c r="I143" s="19">
        <v>7.0</v>
      </c>
      <c r="J143" s="21" t="str">
        <f>'W11'!G27</f>
        <v/>
      </c>
      <c r="K143" s="21">
        <f t="shared" si="2"/>
        <v>0</v>
      </c>
      <c r="L143" s="21" t="str">
        <f>'W11'!H27</f>
        <v/>
      </c>
    </row>
    <row r="144" ht="15.75" customHeight="1">
      <c r="A144" s="1" t="s">
        <v>50</v>
      </c>
      <c r="B144" s="1" t="s">
        <v>32</v>
      </c>
      <c r="C144" s="1" t="s">
        <v>37</v>
      </c>
      <c r="D144" s="22" t="s">
        <v>38</v>
      </c>
      <c r="E144" s="17" t="str">
        <f t="shared" si="1"/>
        <v>WEEK11DAY3インバーテッドロウ</v>
      </c>
      <c r="F144" s="23">
        <v>8.0</v>
      </c>
      <c r="G144" s="23">
        <v>2.0</v>
      </c>
      <c r="H144" s="18">
        <f t="array" ref="H144">INDEX('RPE Chart'!$D$4:$R$14,MATCH($I144,'RPE Chart'!$C$4:$C$14,0),MATCH($F144,'RPE Chart'!$D$3:$R$3,0))</f>
        <v>0.707</v>
      </c>
      <c r="I144" s="19">
        <v>7.0</v>
      </c>
      <c r="J144" s="21" t="str">
        <f>'W11'!G28</f>
        <v/>
      </c>
      <c r="K144" s="21">
        <f t="shared" si="2"/>
        <v>0</v>
      </c>
      <c r="L144" s="21" t="str">
        <f>'W11'!H28</f>
        <v/>
      </c>
    </row>
    <row r="145" ht="15.75" customHeight="1">
      <c r="A145" s="1" t="s">
        <v>50</v>
      </c>
      <c r="B145" s="1" t="s">
        <v>32</v>
      </c>
      <c r="C145" s="1" t="s">
        <v>39</v>
      </c>
      <c r="D145" s="22" t="s">
        <v>40</v>
      </c>
      <c r="E145" s="17" t="str">
        <f t="shared" si="1"/>
        <v>WEEK11DAY3オーバーヘッドプレス</v>
      </c>
      <c r="F145" s="23">
        <v>5.0</v>
      </c>
      <c r="G145" s="23">
        <v>2.0</v>
      </c>
      <c r="H145" s="18">
        <f t="array" ref="H145">INDEX('RPE Chart'!$D$4:$R$14,MATCH($I145,'RPE Chart'!$C$4:$C$14,0),MATCH($F145,'RPE Chart'!$D$3:$R$3,0))</f>
        <v>0.786</v>
      </c>
      <c r="I145" s="19">
        <v>7.0</v>
      </c>
      <c r="J145" s="21" t="str">
        <f>'W11'!G29</f>
        <v/>
      </c>
      <c r="K145" s="21">
        <f t="shared" si="2"/>
        <v>0</v>
      </c>
      <c r="L145" s="21" t="str">
        <f>'W11'!H29</f>
        <v/>
      </c>
    </row>
    <row r="146" ht="15.75" customHeight="1">
      <c r="A146" s="1" t="s">
        <v>51</v>
      </c>
      <c r="B146" s="1" t="s">
        <v>21</v>
      </c>
      <c r="C146" s="1" t="s">
        <v>1</v>
      </c>
      <c r="D146" s="22" t="s">
        <v>22</v>
      </c>
      <c r="E146" s="17" t="str">
        <f t="shared" si="1"/>
        <v>WEEK12DAY1スクワット</v>
      </c>
      <c r="F146" s="23">
        <v>1.0</v>
      </c>
      <c r="G146" s="23">
        <v>2.0</v>
      </c>
      <c r="H146" s="18">
        <f t="array" ref="H146">INDEX('RPE Chart'!$D$4:$R$14,MATCH($I146,'RPE Chart'!$C$4:$C$14,0),MATCH($F146,'RPE Chart'!$D$3:$R$3,0))</f>
        <v>0.863</v>
      </c>
      <c r="I146" s="19">
        <v>6.0</v>
      </c>
      <c r="J146" s="20">
        <f t="array" ref="J146">MROUND(INDEX('1RM&amp;guide'!$B$6:$C$9,MATCH($C146,'1RM&amp;guide'!$B$6:$B$9,0),2)*$H146,2.5)</f>
        <v>0</v>
      </c>
      <c r="K146" s="21">
        <f t="shared" si="2"/>
        <v>0</v>
      </c>
      <c r="L146" s="21">
        <f>'W12'!H10</f>
        <v>0</v>
      </c>
    </row>
    <row r="147" ht="15.75" customHeight="1">
      <c r="A147" s="1" t="s">
        <v>51</v>
      </c>
      <c r="B147" s="1" t="s">
        <v>21</v>
      </c>
      <c r="C147" s="1" t="s">
        <v>1</v>
      </c>
      <c r="D147" s="22" t="s">
        <v>23</v>
      </c>
      <c r="E147" s="17" t="str">
        <f t="shared" si="1"/>
        <v>WEEK12DAY1ポーズスクワット</v>
      </c>
      <c r="F147" s="23">
        <v>3.0</v>
      </c>
      <c r="G147" s="23">
        <v>3.0</v>
      </c>
      <c r="H147" s="18">
        <f t="array" ref="H147">INDEX('RPE Chart'!$D$4:$R$14,MATCH($I147,'RPE Chart'!$C$4:$C$14,0),MATCH($F147,'RPE Chart'!$D$3:$R$3,0))</f>
        <v>0.811</v>
      </c>
      <c r="I147" s="19">
        <v>6.0</v>
      </c>
      <c r="J147" s="20" t="str">
        <f>'W12'!G11</f>
        <v/>
      </c>
      <c r="K147" s="21">
        <f t="shared" si="2"/>
        <v>0</v>
      </c>
      <c r="L147" s="21" t="str">
        <f>'W12'!H11</f>
        <v/>
      </c>
    </row>
    <row r="148" ht="15.75" customHeight="1">
      <c r="A148" s="1" t="s">
        <v>51</v>
      </c>
      <c r="B148" s="1" t="s">
        <v>21</v>
      </c>
      <c r="C148" s="1" t="s">
        <v>3</v>
      </c>
      <c r="D148" s="22" t="s">
        <v>24</v>
      </c>
      <c r="E148" s="17" t="str">
        <f t="shared" si="1"/>
        <v>WEEK12DAY1ベンチプレス</v>
      </c>
      <c r="F148" s="23">
        <v>1.0</v>
      </c>
      <c r="G148" s="23">
        <v>2.0</v>
      </c>
      <c r="H148" s="18">
        <f t="array" ref="H148">INDEX('RPE Chart'!$D$4:$R$14,MATCH($I148,'RPE Chart'!$C$4:$C$14,0),MATCH($F148,'RPE Chart'!$D$3:$R$3,0))</f>
        <v>0.922</v>
      </c>
      <c r="I148" s="19">
        <v>8.0</v>
      </c>
      <c r="J148" s="20">
        <f t="array" ref="J148">MROUND(INDEX('1RM&amp;guide'!$B$6:$C$9,MATCH($C148,'1RM&amp;guide'!$B$6:$B$9,0),2)*$H148,2.5)</f>
        <v>0</v>
      </c>
      <c r="K148" s="21">
        <f t="shared" si="2"/>
        <v>0</v>
      </c>
      <c r="L148" s="21">
        <f>'W12'!H12</f>
        <v>0</v>
      </c>
    </row>
    <row r="149" ht="15.75" customHeight="1">
      <c r="A149" s="1" t="s">
        <v>51</v>
      </c>
      <c r="B149" s="1" t="s">
        <v>27</v>
      </c>
      <c r="C149" s="1" t="s">
        <v>4</v>
      </c>
      <c r="D149" s="22" t="s">
        <v>33</v>
      </c>
      <c r="E149" s="17" t="str">
        <f t="shared" si="1"/>
        <v>WEEK12DAY2デッドリフト</v>
      </c>
      <c r="F149" s="23">
        <v>1.0</v>
      </c>
      <c r="G149" s="23">
        <v>1.0</v>
      </c>
      <c r="H149" s="18">
        <f t="array" ref="H149">INDEX('RPE Chart'!$D$4:$R$14,MATCH($I149,'RPE Chart'!$C$4:$C$14,0),MATCH($F149,'RPE Chart'!$D$3:$R$3,0))</f>
        <v>0.837</v>
      </c>
      <c r="I149" s="19">
        <v>5.0</v>
      </c>
      <c r="J149" s="20">
        <f t="array" ref="J149">MROUND(INDEX('1RM&amp;guide'!$B$6:$C$9,MATCH($C149,'1RM&amp;guide'!$B$6:$B$9,0),2)*$H149,2.5)</f>
        <v>0</v>
      </c>
      <c r="K149" s="21">
        <f t="shared" si="2"/>
        <v>0</v>
      </c>
      <c r="L149" s="21">
        <f>'W12'!H18</f>
        <v>0</v>
      </c>
    </row>
    <row r="150" ht="15.75" customHeight="1">
      <c r="A150" s="1" t="s">
        <v>51</v>
      </c>
      <c r="B150" s="1" t="s">
        <v>27</v>
      </c>
      <c r="C150" s="1" t="s">
        <v>3</v>
      </c>
      <c r="D150" s="22" t="s">
        <v>24</v>
      </c>
      <c r="E150" s="17" t="str">
        <f t="shared" si="1"/>
        <v>WEEK12DAY2ベンチプレス</v>
      </c>
      <c r="F150" s="1" t="str">
        <f>'W12'!D19</f>
        <v/>
      </c>
      <c r="G150" s="1" t="str">
        <f>'W12'!E19</f>
        <v/>
      </c>
      <c r="H150" s="25" t="str">
        <f>'W12'!F19</f>
        <v/>
      </c>
      <c r="I150" s="19"/>
      <c r="J150" s="20" t="str">
        <f>'W12'!G19</f>
        <v/>
      </c>
      <c r="K150" s="21">
        <f t="shared" si="2"/>
        <v>0</v>
      </c>
      <c r="L150" s="21" t="str">
        <f>'W12'!H19</f>
        <v/>
      </c>
    </row>
    <row r="151" ht="15.75" customHeight="1">
      <c r="A151" s="1" t="s">
        <v>51</v>
      </c>
      <c r="B151" s="1" t="s">
        <v>32</v>
      </c>
      <c r="C151" s="1" t="s">
        <v>4</v>
      </c>
      <c r="D151" s="22" t="s">
        <v>33</v>
      </c>
      <c r="E151" s="17" t="str">
        <f t="shared" si="1"/>
        <v>WEEK12DAY3デッドリフト</v>
      </c>
      <c r="F151" s="23">
        <v>1.0</v>
      </c>
      <c r="G151" s="23">
        <v>3.0</v>
      </c>
      <c r="H151" s="18">
        <f t="array" ref="H151">INDEX('RPE Chart'!$D$4:$R$14,MATCH($I151,'RPE Chart'!$C$4:$C$14,0),MATCH($F151,'RPE Chart'!$D$3:$R$3,0))</f>
        <v>0.863</v>
      </c>
      <c r="I151" s="19">
        <v>6.0</v>
      </c>
      <c r="J151" s="20">
        <f t="array" ref="J151">MROUND(INDEX('1RM&amp;guide'!$B$6:$C$9,MATCH($C151,'1RM&amp;guide'!$B$6:$B$9,0),2)*$H151,2.5)</f>
        <v>0</v>
      </c>
      <c r="K151" s="21">
        <f t="shared" si="2"/>
        <v>0</v>
      </c>
      <c r="L151" s="21">
        <f>'W12'!H25</f>
        <v>0</v>
      </c>
    </row>
    <row r="152" ht="15.75" customHeight="1">
      <c r="A152" s="1" t="s">
        <v>51</v>
      </c>
      <c r="B152" s="1" t="s">
        <v>32</v>
      </c>
      <c r="C152" s="1" t="s">
        <v>3</v>
      </c>
      <c r="D152" s="22" t="s">
        <v>34</v>
      </c>
      <c r="E152" s="17" t="str">
        <f t="shared" si="1"/>
        <v>WEEK12DAY3テンポベンチプレス</v>
      </c>
      <c r="F152" s="23">
        <v>3.0</v>
      </c>
      <c r="G152" s="23">
        <v>2.0</v>
      </c>
      <c r="H152" s="18">
        <f t="array" ref="H152">INDEX('RPE Chart'!$D$4:$R$14,MATCH($I152,'RPE Chart'!$C$4:$C$14,0),MATCH($F152,'RPE Chart'!$D$3:$R$3,0))</f>
        <v>0.837</v>
      </c>
      <c r="I152" s="19">
        <v>7.0</v>
      </c>
      <c r="J152" s="20" t="str">
        <f>'W12'!G26</f>
        <v/>
      </c>
      <c r="K152" s="21">
        <f t="shared" si="2"/>
        <v>0</v>
      </c>
      <c r="L152" s="21" t="str">
        <f>'W12'!H26</f>
        <v/>
      </c>
    </row>
    <row r="153" ht="15.75" customHeight="1">
      <c r="A153" s="1" t="s">
        <v>51</v>
      </c>
      <c r="B153" s="1" t="s">
        <v>32</v>
      </c>
      <c r="C153" s="1" t="s">
        <v>35</v>
      </c>
      <c r="D153" s="22" t="s">
        <v>36</v>
      </c>
      <c r="E153" s="17" t="str">
        <f t="shared" si="1"/>
        <v>WEEK12DAY3懸垂</v>
      </c>
      <c r="F153" s="23">
        <v>5.0</v>
      </c>
      <c r="G153" s="23">
        <v>2.0</v>
      </c>
      <c r="H153" s="18">
        <f t="array" ref="H153">INDEX('RPE Chart'!$D$4:$R$14,MATCH($I153,'RPE Chart'!$C$4:$C$14,0),MATCH($F153,'RPE Chart'!$D$3:$R$3,0))</f>
        <v>0.786</v>
      </c>
      <c r="I153" s="19">
        <v>7.0</v>
      </c>
      <c r="J153" s="21" t="str">
        <f>'W12'!G27</f>
        <v/>
      </c>
      <c r="K153" s="21">
        <f t="shared" si="2"/>
        <v>0</v>
      </c>
      <c r="L153" s="21" t="str">
        <f>'W12'!H27</f>
        <v/>
      </c>
    </row>
    <row r="154" ht="15.75" customHeight="1">
      <c r="A154" s="1" t="s">
        <v>51</v>
      </c>
      <c r="B154" s="1" t="s">
        <v>32</v>
      </c>
      <c r="C154" s="1" t="s">
        <v>37</v>
      </c>
      <c r="D154" s="22" t="s">
        <v>38</v>
      </c>
      <c r="E154" s="17" t="str">
        <f t="shared" si="1"/>
        <v>WEEK12DAY3インバーテッドロウ</v>
      </c>
      <c r="F154" s="23">
        <v>8.0</v>
      </c>
      <c r="G154" s="23">
        <v>2.0</v>
      </c>
      <c r="H154" s="18">
        <f t="array" ref="H154">INDEX('RPE Chart'!$D$4:$R$14,MATCH($I154,'RPE Chart'!$C$4:$C$14,0),MATCH($F154,'RPE Chart'!$D$3:$R$3,0))</f>
        <v>0.707</v>
      </c>
      <c r="I154" s="19">
        <v>7.0</v>
      </c>
      <c r="J154" s="21" t="str">
        <f>'W12'!G28</f>
        <v/>
      </c>
      <c r="K154" s="21">
        <f t="shared" si="2"/>
        <v>0</v>
      </c>
      <c r="L154" s="21" t="str">
        <f>'W12'!H28</f>
        <v/>
      </c>
    </row>
    <row r="155" ht="15.75" customHeight="1">
      <c r="A155" s="1" t="s">
        <v>51</v>
      </c>
      <c r="B155" s="1" t="s">
        <v>32</v>
      </c>
      <c r="C155" s="1" t="s">
        <v>39</v>
      </c>
      <c r="D155" s="22" t="s">
        <v>40</v>
      </c>
      <c r="E155" s="17" t="str">
        <f t="shared" si="1"/>
        <v>WEEK12DAY3オーバーヘッドプレス</v>
      </c>
      <c r="F155" s="23">
        <v>5.0</v>
      </c>
      <c r="G155" s="23">
        <v>2.0</v>
      </c>
      <c r="H155" s="18">
        <f t="array" ref="H155">INDEX('RPE Chart'!$D$4:$R$14,MATCH($I155,'RPE Chart'!$C$4:$C$14,0),MATCH($F155,'RPE Chart'!$D$3:$R$3,0))</f>
        <v>0.786</v>
      </c>
      <c r="I155" s="19">
        <v>7.0</v>
      </c>
      <c r="J155" s="21" t="str">
        <f>'W12'!G29</f>
        <v/>
      </c>
      <c r="K155" s="21">
        <f t="shared" si="2"/>
        <v>0</v>
      </c>
      <c r="L155" s="21" t="str">
        <f>'W12'!H29</f>
        <v/>
      </c>
    </row>
    <row r="156" ht="15.75" customHeight="1">
      <c r="A156" s="1" t="s">
        <v>52</v>
      </c>
      <c r="B156" s="1" t="s">
        <v>21</v>
      </c>
      <c r="C156" s="1" t="s">
        <v>1</v>
      </c>
      <c r="D156" s="22" t="s">
        <v>22</v>
      </c>
      <c r="E156" s="17" t="str">
        <f t="shared" si="1"/>
        <v>MAX WEEKDAY1スクワット</v>
      </c>
      <c r="F156" s="23">
        <v>3.0</v>
      </c>
      <c r="G156" s="23">
        <v>1.0</v>
      </c>
      <c r="H156" s="18">
        <f t="array" ref="H156">INDEX('RPE Chart'!$D$4:$R$14,MATCH($I156,'RPE Chart'!$C$4:$C$14,0),MATCH($F156,'RPE Chart'!$D$3:$R$3,0))</f>
        <v>0.811</v>
      </c>
      <c r="I156" s="19">
        <v>6.0</v>
      </c>
      <c r="J156" s="20">
        <f t="array" ref="J156">MROUND(INDEX('1RM&amp;guide'!$B$6:$C$9,MATCH($C156,'1RM&amp;guide'!$B$6:$B$9,0),2)*$H156,2.5)</f>
        <v>0</v>
      </c>
      <c r="K156" s="21">
        <f t="shared" si="2"/>
        <v>0</v>
      </c>
      <c r="L156" s="21">
        <f>'MAX week'!H10</f>
        <v>0</v>
      </c>
    </row>
    <row r="157" ht="15.75" customHeight="1">
      <c r="A157" s="1" t="s">
        <v>52</v>
      </c>
      <c r="B157" s="1" t="s">
        <v>21</v>
      </c>
      <c r="C157" s="1" t="s">
        <v>3</v>
      </c>
      <c r="D157" s="22" t="s">
        <v>24</v>
      </c>
      <c r="E157" s="17" t="str">
        <f t="shared" si="1"/>
        <v>MAX WEEKDAY1ベンチプレス</v>
      </c>
      <c r="F157" s="23">
        <v>3.0</v>
      </c>
      <c r="G157" s="23">
        <v>3.0</v>
      </c>
      <c r="H157" s="18">
        <f t="array" ref="H157">INDEX('RPE Chart'!$D$4:$R$14,MATCH($I157,'RPE Chart'!$C$4:$C$14,0),MATCH($F157,'RPE Chart'!$D$3:$R$3,0))</f>
        <v>0.878</v>
      </c>
      <c r="I157" s="19">
        <v>8.5</v>
      </c>
      <c r="J157" s="20">
        <f t="array" ref="J157">MROUND(INDEX('1RM&amp;guide'!$B$6:$C$9,MATCH($C157,'1RM&amp;guide'!$B$6:$B$9,0),2)*$H157,2.5)</f>
        <v>0</v>
      </c>
      <c r="K157" s="21">
        <f t="shared" si="2"/>
        <v>0</v>
      </c>
      <c r="L157" s="21">
        <f>'MAX week'!H11</f>
        <v>0</v>
      </c>
    </row>
    <row r="158" ht="15.75" customHeight="1">
      <c r="A158" s="1" t="s">
        <v>52</v>
      </c>
      <c r="B158" s="1" t="s">
        <v>27</v>
      </c>
      <c r="C158" s="1" t="s">
        <v>1</v>
      </c>
      <c r="D158" s="22" t="s">
        <v>28</v>
      </c>
      <c r="E158" s="17" t="str">
        <f t="shared" si="1"/>
        <v>MAX WEEKDAY2フロントスクワット</v>
      </c>
      <c r="F158" s="23">
        <v>1.0</v>
      </c>
      <c r="G158" s="23">
        <v>2.0</v>
      </c>
      <c r="H158" s="18">
        <f t="array" ref="H158">INDEX('RPE Chart'!$D$4:$R$14,MATCH($I158,'RPE Chart'!$C$4:$C$14,0),MATCH($F158,'RPE Chart'!$D$3:$R$3,0))</f>
        <v>0.863</v>
      </c>
      <c r="I158" s="19">
        <v>6.0</v>
      </c>
      <c r="J158" s="20" t="str">
        <f>'MAX week'!G18</f>
        <v/>
      </c>
      <c r="K158" s="21">
        <f t="shared" si="2"/>
        <v>0</v>
      </c>
      <c r="L158" s="21" t="str">
        <f>'MAX week'!H18</f>
        <v/>
      </c>
    </row>
    <row r="159" ht="15.75" customHeight="1">
      <c r="A159" s="1" t="s">
        <v>52</v>
      </c>
      <c r="B159" s="1" t="s">
        <v>27</v>
      </c>
      <c r="C159" s="1" t="s">
        <v>3</v>
      </c>
      <c r="D159" s="22" t="s">
        <v>24</v>
      </c>
      <c r="E159" s="17" t="str">
        <f t="shared" si="1"/>
        <v>MAX WEEKDAY2ベンチプレス</v>
      </c>
      <c r="F159" s="23">
        <v>1.0</v>
      </c>
      <c r="G159" s="23">
        <v>1.0</v>
      </c>
      <c r="H159" s="18">
        <f t="array" ref="H159">INDEX('RPE Chart'!$D$4:$R$14,MATCH($I159,'RPE Chart'!$C$4:$C$14,0),MATCH($F159,'RPE Chart'!$D$3:$R$3,0))</f>
        <v>0.922</v>
      </c>
      <c r="I159" s="19">
        <v>8.0</v>
      </c>
      <c r="J159" s="20">
        <f t="array" ref="J159">MROUND(INDEX('1RM&amp;guide'!$B$6:$C$9,MATCH($C159,'1RM&amp;guide'!$B$6:$B$9,0),2)*$H159,2.5)</f>
        <v>0</v>
      </c>
      <c r="K159" s="21">
        <f t="shared" si="2"/>
        <v>0</v>
      </c>
      <c r="L159" s="21">
        <f>'MAX week'!H19</f>
        <v>0</v>
      </c>
    </row>
    <row r="160" ht="15.75" customHeight="1">
      <c r="A160" s="1" t="s">
        <v>52</v>
      </c>
      <c r="B160" s="1" t="s">
        <v>32</v>
      </c>
      <c r="C160" s="1" t="s">
        <v>1</v>
      </c>
      <c r="D160" s="22" t="s">
        <v>22</v>
      </c>
      <c r="E160" s="17" t="str">
        <f t="shared" si="1"/>
        <v>MAX WEEKDAY3スクワット</v>
      </c>
      <c r="F160" s="1" t="str">
        <f>'MAX week'!D25</f>
        <v/>
      </c>
      <c r="G160" s="1" t="str">
        <f>'MAX week'!E25</f>
        <v/>
      </c>
      <c r="J160" s="1" t="str">
        <f>'MAX week'!G25</f>
        <v/>
      </c>
      <c r="K160" s="21">
        <f t="shared" si="2"/>
        <v>0</v>
      </c>
      <c r="L160" s="21" t="str">
        <f>'MAX week'!H25</f>
        <v/>
      </c>
    </row>
    <row r="161" ht="15.75" customHeight="1">
      <c r="A161" s="1" t="s">
        <v>52</v>
      </c>
      <c r="B161" s="1" t="s">
        <v>32</v>
      </c>
      <c r="C161" s="1" t="s">
        <v>3</v>
      </c>
      <c r="D161" s="22" t="s">
        <v>24</v>
      </c>
      <c r="E161" s="17" t="str">
        <f t="shared" si="1"/>
        <v>MAX WEEKDAY3ベンチプレス</v>
      </c>
      <c r="F161" s="1" t="str">
        <f>'MAX week'!D26</f>
        <v/>
      </c>
      <c r="G161" s="1" t="str">
        <f>'MAX week'!E26</f>
        <v/>
      </c>
      <c r="J161" s="1" t="str">
        <f>'MAX week'!G26</f>
        <v/>
      </c>
      <c r="K161" s="21">
        <f t="shared" si="2"/>
        <v>0</v>
      </c>
      <c r="L161" s="21" t="str">
        <f>'MAX week'!H26</f>
        <v/>
      </c>
    </row>
    <row r="162" ht="15.75" customHeight="1">
      <c r="A162" s="1" t="s">
        <v>52</v>
      </c>
      <c r="B162" s="1" t="s">
        <v>32</v>
      </c>
      <c r="C162" s="1" t="s">
        <v>4</v>
      </c>
      <c r="D162" s="22" t="s">
        <v>33</v>
      </c>
      <c r="E162" s="17" t="str">
        <f t="shared" si="1"/>
        <v>MAX WEEKDAY3デッドリフト</v>
      </c>
      <c r="F162" s="1" t="str">
        <f>'MAX week'!D27</f>
        <v/>
      </c>
      <c r="G162" s="1" t="str">
        <f>'MAX week'!E27</f>
        <v/>
      </c>
      <c r="J162" s="1" t="str">
        <f>'MAX week'!G27</f>
        <v/>
      </c>
      <c r="K162" s="21">
        <f t="shared" si="2"/>
        <v>0</v>
      </c>
      <c r="L162" s="21" t="str">
        <f>'MAX week'!H27</f>
        <v/>
      </c>
    </row>
    <row r="163" ht="15.75" customHeight="1"/>
    <row r="164" ht="15.75" customHeight="1">
      <c r="A164" s="1" t="s">
        <v>53</v>
      </c>
    </row>
    <row r="165" ht="15.75" customHeight="1">
      <c r="B165" s="1" t="s">
        <v>18</v>
      </c>
      <c r="E165" s="1" t="s">
        <v>54</v>
      </c>
      <c r="H165" s="1" t="s">
        <v>19</v>
      </c>
      <c r="K165" s="1" t="s">
        <v>55</v>
      </c>
    </row>
    <row r="166" ht="15.75" customHeight="1">
      <c r="A166" s="1" t="s">
        <v>8</v>
      </c>
      <c r="B166" s="1" t="s">
        <v>1</v>
      </c>
      <c r="C166" s="1" t="s">
        <v>3</v>
      </c>
      <c r="D166" s="1" t="s">
        <v>4</v>
      </c>
      <c r="E166" s="1" t="s">
        <v>1</v>
      </c>
      <c r="F166" s="1" t="s">
        <v>3</v>
      </c>
      <c r="G166" s="1" t="s">
        <v>4</v>
      </c>
      <c r="H166" s="1" t="s">
        <v>1</v>
      </c>
      <c r="I166" s="1" t="s">
        <v>3</v>
      </c>
      <c r="J166" s="1" t="s">
        <v>4</v>
      </c>
      <c r="K166" s="1" t="s">
        <v>1</v>
      </c>
      <c r="L166" s="1" t="s">
        <v>3</v>
      </c>
      <c r="M166" s="1" t="s">
        <v>4</v>
      </c>
    </row>
    <row r="167" ht="15.75" customHeight="1">
      <c r="A167" s="1" t="s">
        <v>20</v>
      </c>
      <c r="B167" s="1">
        <f t="shared" ref="B167:D167" si="3">SUMIFS($K$1:$K$162,$A$1:$A$162,$A167,$C$1:$C$162,B$166)</f>
        <v>0</v>
      </c>
      <c r="C167" s="1">
        <f t="shared" si="3"/>
        <v>0</v>
      </c>
      <c r="D167" s="1">
        <f t="shared" si="3"/>
        <v>0</v>
      </c>
      <c r="E167" s="1">
        <f t="shared" ref="E167:G167" si="4">SUMIFS($G$1:$G$162,$A$1:$A$162,$A167,$C$1:$C$162,E$166)</f>
        <v>11</v>
      </c>
      <c r="F167" s="1">
        <f t="shared" si="4"/>
        <v>13</v>
      </c>
      <c r="G167" s="1">
        <f t="shared" si="4"/>
        <v>6</v>
      </c>
      <c r="H167" s="1">
        <f t="shared" ref="H167:J167" si="5">ROUND(SUMIFS($L$1:$L$162,$A$1:$A$162,$A167,$C$1:$C$162,H$166)/COUNTIFS($A$1:$A$162,$A167,$C$1:$C$162,H$166),2)</f>
        <v>0</v>
      </c>
      <c r="I167" s="1">
        <f t="shared" si="5"/>
        <v>0</v>
      </c>
      <c r="J167" s="1">
        <f t="shared" si="5"/>
        <v>0</v>
      </c>
    </row>
    <row r="168" ht="15.75" customHeight="1">
      <c r="A168" s="1" t="s">
        <v>41</v>
      </c>
      <c r="B168" s="1">
        <f t="shared" ref="B168:D168" si="6">SUMIFS($K$1:$K$162,$A$1:$A$162,$A168,$C$1:$C$162,B$166)</f>
        <v>0</v>
      </c>
      <c r="C168" s="1">
        <f t="shared" si="6"/>
        <v>0</v>
      </c>
      <c r="D168" s="1">
        <f t="shared" si="6"/>
        <v>0</v>
      </c>
      <c r="E168" s="1">
        <f t="shared" ref="E168:G168" si="7">SUMIFS($G$1:$G$162,$A$1:$A$162,$A168,$C$1:$C$162,E$166)</f>
        <v>11</v>
      </c>
      <c r="F168" s="1">
        <f t="shared" si="7"/>
        <v>13</v>
      </c>
      <c r="G168" s="1">
        <f t="shared" si="7"/>
        <v>6</v>
      </c>
      <c r="H168" s="1">
        <f t="shared" ref="H168:J168" si="8">ROUND(SUMIFS($L$1:$L$162,$A$1:$A$162,$A168,$C$1:$C$162,H$166)/COUNTIFS($A$1:$A$162,$A168,$C$1:$C$162,H$166),2)</f>
        <v>0</v>
      </c>
      <c r="I168" s="1">
        <f t="shared" si="8"/>
        <v>0</v>
      </c>
      <c r="J168" s="1">
        <f t="shared" si="8"/>
        <v>0</v>
      </c>
    </row>
    <row r="169" ht="15.75" customHeight="1">
      <c r="A169" s="1" t="s">
        <v>42</v>
      </c>
      <c r="B169" s="1">
        <f t="shared" ref="B169:D169" si="9">SUMIFS($K$1:$K$162,$A$1:$A$162,$A169,$C$1:$C$162,B$166)</f>
        <v>0</v>
      </c>
      <c r="C169" s="1">
        <f t="shared" si="9"/>
        <v>0</v>
      </c>
      <c r="D169" s="1">
        <f t="shared" si="9"/>
        <v>0</v>
      </c>
      <c r="E169" s="1">
        <f t="shared" ref="E169:G169" si="10">SUMIFS($G$1:$G$162,$A$1:$A$162,$A169,$C$1:$C$162,E$166)</f>
        <v>11</v>
      </c>
      <c r="F169" s="1">
        <f t="shared" si="10"/>
        <v>13</v>
      </c>
      <c r="G169" s="1">
        <f t="shared" si="10"/>
        <v>6</v>
      </c>
      <c r="H169" s="1">
        <f t="shared" ref="H169:J169" si="11">ROUND(SUMIFS($L$1:$L$162,$A$1:$A$162,$A169,$C$1:$C$162,H$166)/COUNTIFS($A$1:$A$162,$A169,$C$1:$C$162,H$166),2)</f>
        <v>0</v>
      </c>
      <c r="I169" s="1">
        <f t="shared" si="11"/>
        <v>0</v>
      </c>
      <c r="J169" s="1">
        <f t="shared" si="11"/>
        <v>0</v>
      </c>
    </row>
    <row r="170" ht="15.75" customHeight="1">
      <c r="A170" s="1" t="s">
        <v>43</v>
      </c>
      <c r="B170" s="1">
        <f t="shared" ref="B170:D170" si="12">SUMIFS($K$1:$K$162,$A$1:$A$162,$A170,$C$1:$C$162,B$166)</f>
        <v>0</v>
      </c>
      <c r="C170" s="1">
        <f t="shared" si="12"/>
        <v>0</v>
      </c>
      <c r="D170" s="1">
        <f t="shared" si="12"/>
        <v>0</v>
      </c>
      <c r="E170" s="1">
        <f t="shared" ref="E170:G170" si="13">SUMIFS($G$1:$G$162,$A$1:$A$162,$A170,$C$1:$C$162,E$166)</f>
        <v>10</v>
      </c>
      <c r="F170" s="1">
        <f t="shared" si="13"/>
        <v>11</v>
      </c>
      <c r="G170" s="1">
        <f t="shared" si="13"/>
        <v>5</v>
      </c>
      <c r="H170" s="1">
        <f t="shared" ref="H170:J170" si="14">ROUND(SUMIFS($L$1:$L$162,$A$1:$A$162,$A170,$C$1:$C$162,H$166)/COUNTIFS($A$1:$A$162,$A170,$C$1:$C$162,H$166),2)</f>
        <v>0</v>
      </c>
      <c r="I170" s="1">
        <f t="shared" si="14"/>
        <v>0</v>
      </c>
      <c r="J170" s="1">
        <f t="shared" si="14"/>
        <v>0</v>
      </c>
    </row>
    <row r="171" ht="15.75" customHeight="1">
      <c r="A171" s="1" t="s">
        <v>44</v>
      </c>
      <c r="B171" s="1">
        <f t="shared" ref="B171:D171" si="15">SUMIFS($K$1:$K$162,$A$1:$A$162,$A171,$C$1:$C$162,B$166)</f>
        <v>0</v>
      </c>
      <c r="C171" s="1">
        <f t="shared" si="15"/>
        <v>0</v>
      </c>
      <c r="D171" s="1">
        <f t="shared" si="15"/>
        <v>0</v>
      </c>
      <c r="E171" s="1">
        <f t="shared" ref="E171:G171" si="16">SUMIFS($G$1:$G$162,$A$1:$A$162,$A171,$C$1:$C$162,E$166)</f>
        <v>7</v>
      </c>
      <c r="F171" s="1">
        <f t="shared" si="16"/>
        <v>9</v>
      </c>
      <c r="G171" s="1">
        <f t="shared" si="16"/>
        <v>2</v>
      </c>
      <c r="H171" s="1">
        <f t="shared" ref="H171:J171" si="17">ROUND(SUMIFS($L$1:$L$162,$A$1:$A$162,$A171,$C$1:$C$162,H$166)/COUNTIFS($A$1:$A$162,$A171,$C$1:$C$162,H$166),2)</f>
        <v>0</v>
      </c>
      <c r="I171" s="1">
        <f t="shared" si="17"/>
        <v>0</v>
      </c>
      <c r="J171" s="1">
        <f t="shared" si="17"/>
        <v>0</v>
      </c>
    </row>
    <row r="172" ht="15.75" customHeight="1">
      <c r="A172" s="1" t="s">
        <v>45</v>
      </c>
      <c r="B172" s="1">
        <f t="shared" ref="B172:D172" si="18">SUMIFS($K$1:$K$162,$A$1:$A$162,$A172,$C$1:$C$162,B$166)</f>
        <v>0</v>
      </c>
      <c r="C172" s="1">
        <f t="shared" si="18"/>
        <v>0</v>
      </c>
      <c r="D172" s="1">
        <f t="shared" si="18"/>
        <v>0</v>
      </c>
      <c r="E172" s="1">
        <f t="shared" ref="E172:G172" si="19">SUMIFS($G$1:$G$162,$A$1:$A$162,$A172,$C$1:$C$162,E$166)</f>
        <v>7</v>
      </c>
      <c r="F172" s="1">
        <f t="shared" si="19"/>
        <v>10</v>
      </c>
      <c r="G172" s="1">
        <f t="shared" si="19"/>
        <v>2</v>
      </c>
      <c r="H172" s="1">
        <f t="shared" ref="H172:J172" si="20">ROUND(SUMIFS($L$1:$L$162,$A$1:$A$162,$A172,$C$1:$C$162,H$166)/COUNTIFS($A$1:$A$162,$A172,$C$1:$C$162,H$166),2)</f>
        <v>0</v>
      </c>
      <c r="I172" s="1">
        <f t="shared" si="20"/>
        <v>0</v>
      </c>
      <c r="J172" s="1">
        <f t="shared" si="20"/>
        <v>0</v>
      </c>
    </row>
    <row r="173" ht="15.75" customHeight="1">
      <c r="A173" s="1" t="s">
        <v>46</v>
      </c>
      <c r="B173" s="1">
        <f t="shared" ref="B173:D173" si="21">SUMIFS($K$1:$K$162,$A$1:$A$162,$A173,$C$1:$C$162,B$166)</f>
        <v>0</v>
      </c>
      <c r="C173" s="1">
        <f t="shared" si="21"/>
        <v>0</v>
      </c>
      <c r="D173" s="1">
        <f t="shared" si="21"/>
        <v>0</v>
      </c>
      <c r="E173" s="1">
        <f t="shared" ref="E173:G173" si="22">SUMIFS($G$1:$G$162,$A$1:$A$162,$A173,$C$1:$C$162,E$166)</f>
        <v>7</v>
      </c>
      <c r="F173" s="1">
        <f t="shared" si="22"/>
        <v>10</v>
      </c>
      <c r="G173" s="1">
        <f t="shared" si="22"/>
        <v>2</v>
      </c>
      <c r="H173" s="1">
        <f t="shared" ref="H173:J173" si="23">ROUND(SUMIFS($L$1:$L$162,$A$1:$A$162,$A173,$C$1:$C$162,H$166)/COUNTIFS($A$1:$A$162,$A173,$C$1:$C$162,H$166),2)</f>
        <v>0</v>
      </c>
      <c r="I173" s="1">
        <f t="shared" si="23"/>
        <v>0</v>
      </c>
      <c r="J173" s="1">
        <f t="shared" si="23"/>
        <v>0</v>
      </c>
    </row>
    <row r="174" ht="15.75" customHeight="1">
      <c r="A174" s="1" t="s">
        <v>47</v>
      </c>
      <c r="B174" s="1">
        <f t="shared" ref="B174:D174" si="24">SUMIFS($K$1:$K$162,$A$1:$A$162,$A174,$C$1:$C$162,B$166)</f>
        <v>0</v>
      </c>
      <c r="C174" s="1">
        <f t="shared" si="24"/>
        <v>0</v>
      </c>
      <c r="D174" s="1">
        <f t="shared" si="24"/>
        <v>0</v>
      </c>
      <c r="E174" s="1">
        <f t="shared" ref="E174:G174" si="25">SUMIFS($G$1:$G$162,$A$1:$A$162,$A174,$C$1:$C$162,E$166)</f>
        <v>6</v>
      </c>
      <c r="F174" s="1">
        <f t="shared" si="25"/>
        <v>11</v>
      </c>
      <c r="G174" s="1">
        <f t="shared" si="25"/>
        <v>2</v>
      </c>
      <c r="H174" s="1">
        <f t="shared" ref="H174:J174" si="26">ROUND(SUMIFS($L$1:$L$162,$A$1:$A$162,$A174,$C$1:$C$162,H$166)/COUNTIFS($A$1:$A$162,$A174,$C$1:$C$162,H$166),2)</f>
        <v>0</v>
      </c>
      <c r="I174" s="1">
        <f t="shared" si="26"/>
        <v>0</v>
      </c>
      <c r="J174" s="1">
        <f t="shared" si="26"/>
        <v>0</v>
      </c>
    </row>
    <row r="175" ht="15.75" customHeight="1">
      <c r="A175" s="1" t="s">
        <v>48</v>
      </c>
      <c r="B175" s="1">
        <f t="shared" ref="B175:D175" si="27">SUMIFS($K$1:$K$162,$A$1:$A$162,$A175,$C$1:$C$162,B$166)</f>
        <v>0</v>
      </c>
      <c r="C175" s="1">
        <f t="shared" si="27"/>
        <v>0</v>
      </c>
      <c r="D175" s="1">
        <f t="shared" si="27"/>
        <v>0</v>
      </c>
      <c r="E175" s="1">
        <f t="shared" ref="E175:G175" si="28">SUMIFS($G$1:$G$162,$A$1:$A$162,$A175,$C$1:$C$162,E$166)</f>
        <v>3</v>
      </c>
      <c r="F175" s="1">
        <f t="shared" si="28"/>
        <v>4</v>
      </c>
      <c r="G175" s="1">
        <f t="shared" si="28"/>
        <v>0</v>
      </c>
      <c r="H175" s="1">
        <f t="shared" ref="H175:I175" si="29">ROUND(SUMIFS($L$1:$L$162,$A$1:$A$162,$A175,$C$1:$C$162,H$166)/COUNTIFS($A$1:$A$162,$A175,$C$1:$C$162,H$166),2)</f>
        <v>0</v>
      </c>
      <c r="I175" s="1">
        <f t="shared" si="29"/>
        <v>0</v>
      </c>
      <c r="J175" s="1">
        <v>0.0</v>
      </c>
    </row>
    <row r="176" ht="15.75" customHeight="1">
      <c r="A176" s="1" t="s">
        <v>49</v>
      </c>
      <c r="B176" s="1">
        <f t="shared" ref="B176:D176" si="30">SUMIFS($K$1:$K$162,$A$1:$A$162,$A176,$C$1:$C$162,B$166)</f>
        <v>0</v>
      </c>
      <c r="C176" s="1">
        <f t="shared" si="30"/>
        <v>0</v>
      </c>
      <c r="D176" s="1">
        <f t="shared" si="30"/>
        <v>0</v>
      </c>
      <c r="E176" s="1">
        <f t="shared" ref="E176:G176" si="31">SUMIFS($G$1:$G$162,$A$1:$A$162,$A176,$C$1:$C$162,E$166)</f>
        <v>9</v>
      </c>
      <c r="F176" s="1">
        <f t="shared" si="31"/>
        <v>15</v>
      </c>
      <c r="G176" s="1">
        <f t="shared" si="31"/>
        <v>6</v>
      </c>
      <c r="H176" s="1">
        <f t="shared" ref="H176:J176" si="32">ROUND(SUMIFS($L$1:$L$162,$A$1:$A$162,$A176,$C$1:$C$162,H$166)/COUNTIFS($A$1:$A$162,$A176,$C$1:$C$162,H$166),2)</f>
        <v>0</v>
      </c>
      <c r="I176" s="1">
        <f t="shared" si="32"/>
        <v>0</v>
      </c>
      <c r="J176" s="1">
        <f t="shared" si="32"/>
        <v>0</v>
      </c>
    </row>
    <row r="177" ht="15.75" customHeight="1">
      <c r="A177" s="1" t="s">
        <v>50</v>
      </c>
      <c r="B177" s="1">
        <f t="shared" ref="B177:D177" si="33">SUMIFS($K$1:$K$162,$A$1:$A$162,$A177,$C$1:$C$162,B$166)</f>
        <v>0</v>
      </c>
      <c r="C177" s="1">
        <f t="shared" si="33"/>
        <v>0</v>
      </c>
      <c r="D177" s="1">
        <f t="shared" si="33"/>
        <v>0</v>
      </c>
      <c r="E177" s="1">
        <f t="shared" ref="E177:G177" si="34">SUMIFS($G$1:$G$162,$A$1:$A$162,$A177,$C$1:$C$162,E$166)</f>
        <v>8</v>
      </c>
      <c r="F177" s="1">
        <f t="shared" si="34"/>
        <v>14</v>
      </c>
      <c r="G177" s="1">
        <f t="shared" si="34"/>
        <v>6</v>
      </c>
      <c r="H177" s="1">
        <f t="shared" ref="H177:J177" si="35">ROUND(SUMIFS($L$1:$L$162,$A$1:$A$162,$A177,$C$1:$C$162,H$166)/COUNTIFS($A$1:$A$162,$A177,$C$1:$C$162,H$166),2)</f>
        <v>0</v>
      </c>
      <c r="I177" s="1">
        <f t="shared" si="35"/>
        <v>0</v>
      </c>
      <c r="J177" s="1">
        <f t="shared" si="35"/>
        <v>0</v>
      </c>
    </row>
    <row r="178" ht="15.75" customHeight="1">
      <c r="A178" s="1" t="s">
        <v>51</v>
      </c>
      <c r="B178" s="1">
        <f t="shared" ref="B178:D178" si="36">SUMIFS($K$1:$K$162,$A$1:$A$162,$A178,$C$1:$C$162,B$166)</f>
        <v>0</v>
      </c>
      <c r="C178" s="1">
        <f t="shared" si="36"/>
        <v>0</v>
      </c>
      <c r="D178" s="1">
        <f t="shared" si="36"/>
        <v>0</v>
      </c>
      <c r="E178" s="1">
        <f t="shared" ref="E178:G178" si="37">SUMIFS($G$1:$G$162,$A$1:$A$162,$A178,$C$1:$C$162,E$166)</f>
        <v>5</v>
      </c>
      <c r="F178" s="1">
        <f t="shared" si="37"/>
        <v>4</v>
      </c>
      <c r="G178" s="1">
        <f t="shared" si="37"/>
        <v>4</v>
      </c>
      <c r="H178" s="1">
        <f t="shared" ref="H178:J178" si="38">ROUND(SUMIFS($L$1:$L$162,$A$1:$A$162,$A178,$C$1:$C$162,H$166)/COUNTIFS($A$1:$A$162,$A178,$C$1:$C$162,H$166),2)</f>
        <v>0</v>
      </c>
      <c r="I178" s="1">
        <f t="shared" si="38"/>
        <v>0</v>
      </c>
      <c r="J178" s="1">
        <f t="shared" si="38"/>
        <v>0</v>
      </c>
    </row>
    <row r="179" ht="15.75" customHeight="1">
      <c r="A179" s="1" t="s">
        <v>52</v>
      </c>
      <c r="B179" s="1">
        <f t="shared" ref="B179:D179" si="39">SUMIFS($K$1:$K$162,$A$1:$A$162,$A179,$C$1:$C$162,B$166)</f>
        <v>0</v>
      </c>
      <c r="C179" s="1">
        <f t="shared" si="39"/>
        <v>0</v>
      </c>
      <c r="D179" s="1">
        <f t="shared" si="39"/>
        <v>0</v>
      </c>
      <c r="E179" s="1">
        <f t="shared" ref="E179:G179" si="40">SUMIFS($G$1:$G$162,$A$1:$A$162,$A179,$C$1:$C$162,E$166)</f>
        <v>3</v>
      </c>
      <c r="F179" s="1">
        <f t="shared" si="40"/>
        <v>4</v>
      </c>
      <c r="G179" s="1">
        <f t="shared" si="40"/>
        <v>0</v>
      </c>
      <c r="H179" s="1">
        <f t="shared" ref="H179:J179" si="41">ROUND(SUMIFS($L$1:$L$162,$A$1:$A$162,$A179,$C$1:$C$162,H$166)/COUNTIFS($A$1:$A$162,$A179,$C$1:$C$162,H$166),2)</f>
        <v>0</v>
      </c>
      <c r="I179" s="1">
        <f t="shared" si="41"/>
        <v>0</v>
      </c>
      <c r="J179" s="1">
        <f t="shared" si="41"/>
        <v>0</v>
      </c>
    </row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K$16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3.63"/>
    <col customWidth="1" min="2" max="2" width="24.88"/>
    <col customWidth="1" min="3" max="3" width="18.63"/>
    <col customWidth="1" min="4" max="5" width="12.63"/>
    <col customWidth="1" min="6" max="6" width="17.13"/>
    <col customWidth="1" min="8" max="9" width="26.5"/>
  </cols>
  <sheetData>
    <row r="1" ht="60.75" customHeight="1">
      <c r="A1" s="26" t="s">
        <v>20</v>
      </c>
      <c r="B1" s="1"/>
    </row>
    <row r="2" ht="15.75" customHeight="1">
      <c r="A2" s="27" t="s">
        <v>56</v>
      </c>
      <c r="B2" s="28"/>
      <c r="C2" s="29"/>
      <c r="D2" s="29"/>
      <c r="E2" s="28"/>
      <c r="F2" s="28"/>
      <c r="G2" s="28"/>
    </row>
    <row r="3" ht="15.75" customHeight="1">
      <c r="B3" s="28" t="s">
        <v>10</v>
      </c>
      <c r="C3" s="29" t="s">
        <v>57</v>
      </c>
      <c r="D3" s="29" t="s">
        <v>58</v>
      </c>
      <c r="E3" s="28" t="s">
        <v>59</v>
      </c>
    </row>
    <row r="4" ht="15.75" customHeight="1">
      <c r="B4" s="30" t="s">
        <v>60</v>
      </c>
      <c r="C4" s="31">
        <v>2.0</v>
      </c>
      <c r="D4" s="31">
        <v>10.0</v>
      </c>
      <c r="E4" s="32" t="s">
        <v>61</v>
      </c>
    </row>
    <row r="5" ht="15.75" customHeight="1">
      <c r="B5" s="22" t="s">
        <v>62</v>
      </c>
      <c r="C5" s="31">
        <v>2.0</v>
      </c>
      <c r="D5" s="31">
        <v>10.0</v>
      </c>
      <c r="E5" s="30" t="s">
        <v>63</v>
      </c>
    </row>
    <row r="6" ht="15.75" customHeight="1">
      <c r="B6" s="22" t="s">
        <v>31</v>
      </c>
      <c r="C6" s="31">
        <v>2.0</v>
      </c>
      <c r="D6" s="31">
        <v>10.0</v>
      </c>
      <c r="E6" s="32" t="s">
        <v>64</v>
      </c>
    </row>
    <row r="7" ht="15.75" customHeight="1">
      <c r="B7" s="22"/>
      <c r="C7" s="31"/>
      <c r="D7" s="31"/>
      <c r="E7" s="32"/>
      <c r="F7" s="32"/>
      <c r="G7" s="32"/>
    </row>
    <row r="8" ht="15.75" customHeight="1">
      <c r="B8" s="22"/>
      <c r="C8" s="31"/>
      <c r="D8" s="31"/>
      <c r="E8" s="32"/>
      <c r="F8" s="32"/>
      <c r="G8" s="32"/>
    </row>
    <row r="9" ht="15.75" customHeight="1">
      <c r="A9" s="27" t="s">
        <v>65</v>
      </c>
      <c r="B9" s="14" t="s">
        <v>10</v>
      </c>
      <c r="C9" s="14" t="s">
        <v>11</v>
      </c>
      <c r="D9" s="15" t="s">
        <v>13</v>
      </c>
      <c r="E9" s="15" t="s">
        <v>14</v>
      </c>
      <c r="F9" s="15" t="s">
        <v>66</v>
      </c>
      <c r="G9" s="33" t="s">
        <v>67</v>
      </c>
      <c r="H9" s="33" t="s">
        <v>19</v>
      </c>
      <c r="I9" s="14" t="s">
        <v>68</v>
      </c>
    </row>
    <row r="10" ht="15.75" customHeight="1">
      <c r="A10" s="16"/>
      <c r="B10" s="16" t="s">
        <v>22</v>
      </c>
      <c r="C10" s="16" t="s">
        <v>69</v>
      </c>
      <c r="D10" s="34">
        <v>5.0</v>
      </c>
      <c r="E10" s="34">
        <v>1.0</v>
      </c>
      <c r="F10" s="18">
        <v>0.75</v>
      </c>
      <c r="G10" s="35">
        <f t="array" ref="G10">IFERROR(MROUND(INDEX('Program Master'!$E$1:$J$162,MATCH($A$1&amp;$A$9&amp;$B10,'Program Master'!$E$1:$E$162,0),6),2.5),"")</f>
        <v>0</v>
      </c>
      <c r="H10" s="35">
        <f>MROUND((G10*D10/33.3+G10),1)</f>
        <v>0</v>
      </c>
      <c r="I10" s="36"/>
    </row>
    <row r="11" ht="15.75" customHeight="1">
      <c r="A11" s="16"/>
      <c r="B11" s="16" t="s">
        <v>23</v>
      </c>
      <c r="C11" s="16" t="s">
        <v>70</v>
      </c>
      <c r="D11" s="17">
        <v>5.0</v>
      </c>
      <c r="E11" s="17">
        <v>3.0</v>
      </c>
      <c r="F11" s="19">
        <v>7.0</v>
      </c>
      <c r="G11" s="35"/>
      <c r="H11" s="35" t="str">
        <f t="array" ref="H11">IF($G11="","", ROUNDDOWN($G11/INDEX('RPE Chart'!$D$4:$R$14,MATCH($F11,'RPE Chart'!$C$4:$C$14,0),MATCH($D11,'RPE Chart'!$D$3:$R$3,0)),0))</f>
        <v/>
      </c>
      <c r="I11" s="36"/>
    </row>
    <row r="12" ht="15.75" customHeight="1">
      <c r="A12" s="16"/>
      <c r="B12" s="16" t="s">
        <v>24</v>
      </c>
      <c r="C12" s="16" t="s">
        <v>71</v>
      </c>
      <c r="D12" s="17">
        <v>5.0</v>
      </c>
      <c r="E12" s="17">
        <v>1.0</v>
      </c>
      <c r="F12" s="18">
        <v>0.75</v>
      </c>
      <c r="G12" s="35">
        <f t="array" ref="G12">IFERROR(MROUND(INDEX('Program Master'!$E$1:$J$162,MATCH($A$1&amp;$A$9&amp;$B12,'Program Master'!$E$1:$E$162,0),6),2.5),"")</f>
        <v>0</v>
      </c>
      <c r="H12" s="35">
        <f>MROUND((G12*D12/40+G12),1)</f>
        <v>0</v>
      </c>
      <c r="I12" s="36"/>
    </row>
    <row r="13" ht="15.75" customHeight="1">
      <c r="A13" s="16"/>
      <c r="B13" s="16" t="s">
        <v>25</v>
      </c>
      <c r="C13" s="16" t="s">
        <v>72</v>
      </c>
      <c r="D13" s="17">
        <v>5.0</v>
      </c>
      <c r="E13" s="17">
        <v>3.0</v>
      </c>
      <c r="F13" s="19">
        <v>8.0</v>
      </c>
      <c r="G13" s="35"/>
      <c r="H13" s="35" t="str">
        <f t="array" ref="H13">IF($G13="","", ROUNDDOWN($G13/INDEX('RPE Chart'!$D$4:$R$14,MATCH($F13,'RPE Chart'!$C$4:$C$14,0),MATCH($D13,'RPE Chart'!$D$3:$R$3,0)),0))</f>
        <v/>
      </c>
      <c r="I13" s="36"/>
    </row>
    <row r="14" ht="15.75" customHeight="1">
      <c r="A14" s="16"/>
      <c r="B14" s="16" t="s">
        <v>26</v>
      </c>
      <c r="C14" s="16"/>
      <c r="D14" s="17">
        <v>8.0</v>
      </c>
      <c r="E14" s="17">
        <v>3.0</v>
      </c>
      <c r="F14" s="19">
        <v>7.0</v>
      </c>
      <c r="G14" s="35"/>
      <c r="H14" s="35" t="str">
        <f t="array" ref="H14">IF($G14="","", ROUNDDOWN($G14/INDEX('RPE Chart'!$D$4:$R$14,MATCH($F14,'RPE Chart'!$C$4:$C$14,0),MATCH($D14,'RPE Chart'!$D$3:$R$3,0)),0))</f>
        <v/>
      </c>
      <c r="I14" s="36"/>
    </row>
    <row r="15" ht="15.75" customHeight="1">
      <c r="A15" s="16"/>
      <c r="B15" s="16"/>
      <c r="C15" s="16"/>
      <c r="D15" s="17"/>
      <c r="E15" s="17"/>
      <c r="F15" s="17"/>
      <c r="G15" s="35"/>
      <c r="H15" s="37"/>
      <c r="I15" s="36"/>
    </row>
    <row r="16" ht="15.75" customHeight="1">
      <c r="A16" s="16"/>
      <c r="B16" s="16"/>
      <c r="C16" s="16"/>
      <c r="D16" s="17"/>
      <c r="E16" s="17"/>
      <c r="F16" s="17"/>
      <c r="G16" s="35"/>
      <c r="H16" s="37"/>
      <c r="I16" s="36"/>
    </row>
    <row r="17" ht="15.75" customHeight="1">
      <c r="A17" s="27" t="s">
        <v>73</v>
      </c>
      <c r="B17" s="14" t="s">
        <v>10</v>
      </c>
      <c r="C17" s="14" t="s">
        <v>11</v>
      </c>
      <c r="D17" s="15" t="s">
        <v>13</v>
      </c>
      <c r="E17" s="15" t="s">
        <v>14</v>
      </c>
      <c r="F17" s="15" t="s">
        <v>66</v>
      </c>
      <c r="G17" s="33" t="s">
        <v>67</v>
      </c>
      <c r="H17" s="33" t="s">
        <v>19</v>
      </c>
      <c r="I17" s="14" t="s">
        <v>68</v>
      </c>
    </row>
    <row r="18" ht="15.75" customHeight="1">
      <c r="A18" s="16"/>
      <c r="B18" s="16" t="s">
        <v>28</v>
      </c>
      <c r="C18" s="16" t="s">
        <v>74</v>
      </c>
      <c r="D18" s="17">
        <v>3.0</v>
      </c>
      <c r="E18" s="17">
        <v>3.0</v>
      </c>
      <c r="F18" s="19">
        <v>8.0</v>
      </c>
      <c r="G18" s="35"/>
      <c r="H18" s="35" t="str">
        <f t="array" ref="H18">IF($G18="","", ROUNDDOWN($G18/INDEX('RPE Chart'!$D$4:$R$14,MATCH($F18,'RPE Chart'!$C$4:$C$14,0),MATCH($D18,'RPE Chart'!$D$3:$R$3,0)),0))</f>
        <v/>
      </c>
      <c r="I18" s="36" t="s">
        <v>75</v>
      </c>
    </row>
    <row r="19" ht="15.75" customHeight="1">
      <c r="A19" s="16"/>
      <c r="B19" s="16" t="s">
        <v>24</v>
      </c>
      <c r="C19" s="16" t="s">
        <v>76</v>
      </c>
      <c r="D19" s="17">
        <v>1.0</v>
      </c>
      <c r="E19" s="17">
        <v>1.0</v>
      </c>
      <c r="F19" s="19">
        <v>10.0</v>
      </c>
      <c r="G19" s="35">
        <f t="array" ref="G19">IFERROR(MROUND(INDEX('Program Master'!$E$1:$J$162,MATCH($A$1&amp;$A$17&amp;$B19,'Program Master'!$E$1:$E$162,0),6),2.5),"")</f>
        <v>0</v>
      </c>
      <c r="H19" s="35">
        <f t="array" ref="H19">IF($G19="","", ROUNDDOWN($G19/INDEX('RPE Chart'!$D$4:$R$12,MATCH($F19,'RPE Chart'!$C$4:$C$12,0),MATCH($D19,'RPE Chart'!$D$3:$R$3,0)),0))</f>
        <v>0</v>
      </c>
      <c r="I19" s="36"/>
    </row>
    <row r="20" ht="15.75" customHeight="1">
      <c r="A20" s="16"/>
      <c r="B20" s="16" t="s">
        <v>29</v>
      </c>
      <c r="C20" s="16" t="s">
        <v>77</v>
      </c>
      <c r="D20" s="17">
        <v>5.0</v>
      </c>
      <c r="E20" s="17">
        <v>5.0</v>
      </c>
      <c r="F20" s="19">
        <v>9.0</v>
      </c>
      <c r="G20" s="35"/>
      <c r="H20" s="35" t="str">
        <f t="array" ref="H20">IF($G20="","", ROUNDDOWN($G20/INDEX('RPE Chart'!$D$4:$R$14,MATCH($F20,'RPE Chart'!$C$4:$C$14,0),MATCH($D20,'RPE Chart'!$D$3:$R$3,0)),0))</f>
        <v/>
      </c>
      <c r="I20" s="36"/>
    </row>
    <row r="21" ht="15.75" customHeight="1">
      <c r="A21" s="16"/>
      <c r="B21" s="16" t="s">
        <v>31</v>
      </c>
      <c r="C21" s="16"/>
      <c r="D21" s="17">
        <v>8.0</v>
      </c>
      <c r="E21" s="17">
        <v>3.0</v>
      </c>
      <c r="F21" s="19">
        <v>7.0</v>
      </c>
      <c r="G21" s="35"/>
      <c r="H21" s="35" t="str">
        <f t="array" ref="H21">IF($G21="","", ROUNDDOWN($G21/INDEX('RPE Chart'!$D$4:$R$14,MATCH($F21,'RPE Chart'!$C$4:$C$14,0),MATCH($D21,'RPE Chart'!$D$3:$R$3,0)),0))</f>
        <v/>
      </c>
      <c r="I21" s="36"/>
    </row>
    <row r="22" ht="15.75" customHeight="1">
      <c r="G22" s="21"/>
      <c r="H22" s="21"/>
    </row>
    <row r="23" ht="15.75" customHeight="1">
      <c r="G23" s="21"/>
      <c r="H23" s="21"/>
    </row>
    <row r="24" ht="15.75" customHeight="1">
      <c r="A24" s="27" t="s">
        <v>78</v>
      </c>
      <c r="B24" s="14" t="s">
        <v>10</v>
      </c>
      <c r="C24" s="14" t="s">
        <v>11</v>
      </c>
      <c r="D24" s="15" t="s">
        <v>13</v>
      </c>
      <c r="E24" s="15" t="s">
        <v>14</v>
      </c>
      <c r="F24" s="15" t="s">
        <v>66</v>
      </c>
      <c r="G24" s="33" t="s">
        <v>67</v>
      </c>
      <c r="H24" s="33" t="s">
        <v>19</v>
      </c>
      <c r="I24" s="14" t="s">
        <v>68</v>
      </c>
    </row>
    <row r="25" ht="15.75" customHeight="1">
      <c r="A25" s="16"/>
      <c r="B25" s="16" t="s">
        <v>33</v>
      </c>
      <c r="C25" s="16"/>
      <c r="D25" s="17">
        <v>5.0</v>
      </c>
      <c r="E25" s="17">
        <v>3.0</v>
      </c>
      <c r="F25" s="18">
        <v>0.75</v>
      </c>
      <c r="G25" s="35">
        <f t="array" ref="G25">IFERROR(MROUND(INDEX('Program Master'!$E$1:$J$162,MATCH($A$1&amp;$A$24&amp;$B25,'Program Master'!$E$1:$E$162,0),6),2.5),"")</f>
        <v>0</v>
      </c>
      <c r="H25" s="35">
        <f>MROUND((G25*D25/33.3+G25),1)</f>
        <v>0</v>
      </c>
      <c r="I25" s="36"/>
    </row>
    <row r="26" ht="15.75" customHeight="1">
      <c r="A26" s="16"/>
      <c r="B26" s="16" t="s">
        <v>34</v>
      </c>
      <c r="C26" s="16" t="s">
        <v>79</v>
      </c>
      <c r="D26" s="17">
        <v>3.0</v>
      </c>
      <c r="E26" s="17">
        <v>3.0</v>
      </c>
      <c r="F26" s="19">
        <v>8.0</v>
      </c>
      <c r="G26" s="35"/>
      <c r="H26" s="35" t="str">
        <f t="array" ref="H26">IF($G26="","", ROUNDDOWN($G26/INDEX('RPE Chart'!$D$4:$R$14,MATCH($F26,'RPE Chart'!$C$4:$C$14,0),MATCH($D26,'RPE Chart'!$D$3:$R$3,0)),0))</f>
        <v/>
      </c>
      <c r="I26" s="36"/>
    </row>
    <row r="27" ht="15.75" customHeight="1">
      <c r="A27" s="16"/>
      <c r="B27" s="16" t="s">
        <v>36</v>
      </c>
      <c r="C27" s="16" t="s">
        <v>80</v>
      </c>
      <c r="D27" s="17">
        <v>5.0</v>
      </c>
      <c r="E27" s="17">
        <v>4.0</v>
      </c>
      <c r="F27" s="19">
        <v>9.0</v>
      </c>
      <c r="G27" s="35"/>
      <c r="H27" s="35" t="str">
        <f t="array" ref="H27">IF($G27="","", ROUNDDOWN($G27/INDEX('RPE Chart'!$D$4:$R$14,MATCH($F27,'RPE Chart'!$C$4:$C$14,0),MATCH($D27,'RPE Chart'!$D$3:$R$3,0)),0))</f>
        <v/>
      </c>
      <c r="I27" s="36"/>
    </row>
    <row r="28" ht="15.75" customHeight="1">
      <c r="A28" s="16"/>
      <c r="B28" s="16" t="s">
        <v>38</v>
      </c>
      <c r="C28" s="16" t="s">
        <v>81</v>
      </c>
      <c r="D28" s="17">
        <v>8.0</v>
      </c>
      <c r="E28" s="17">
        <v>3.0</v>
      </c>
      <c r="F28" s="19">
        <v>8.0</v>
      </c>
      <c r="G28" s="35"/>
      <c r="H28" s="35" t="str">
        <f t="array" ref="H28">IF($G28="","", ROUNDDOWN($G28/INDEX('RPE Chart'!$D$4:$R$14,MATCH($F28,'RPE Chart'!$C$4:$C$14,0),MATCH($D28,'RPE Chart'!$D$3:$R$3,0)),0))</f>
        <v/>
      </c>
      <c r="I28" s="36"/>
    </row>
    <row r="29" ht="15.75" customHeight="1">
      <c r="A29" s="16"/>
      <c r="B29" s="16" t="s">
        <v>40</v>
      </c>
      <c r="C29" s="16" t="s">
        <v>82</v>
      </c>
      <c r="D29" s="17">
        <v>10.0</v>
      </c>
      <c r="E29" s="17">
        <v>3.0</v>
      </c>
      <c r="F29" s="19">
        <v>8.0</v>
      </c>
      <c r="G29" s="35"/>
      <c r="H29" s="35" t="str">
        <f t="array" ref="H29">IF($G29="","", ROUNDDOWN($G29/INDEX('RPE Chart'!$D$4:$R$14,MATCH($F29,'RPE Chart'!$C$4:$C$14,0),MATCH($D29,'RPE Chart'!$D$3:$R$3,0)),0))</f>
        <v/>
      </c>
      <c r="I29" s="36"/>
    </row>
    <row r="30" ht="15.75" customHeight="1"/>
    <row r="31" ht="15.75" customHeight="1"/>
    <row r="32" ht="15.75" customHeight="1"/>
    <row r="33" ht="15.75" customHeight="1">
      <c r="B33" s="32"/>
    </row>
    <row r="34" ht="15.75" customHeight="1">
      <c r="B34" s="32"/>
    </row>
    <row r="35" ht="15.75" customHeight="1">
      <c r="B35" s="3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E3:G3"/>
    <mergeCell ref="E4:G4"/>
    <mergeCell ref="E5:G5"/>
    <mergeCell ref="E6:G6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" width="23.63"/>
    <col customWidth="1" min="3" max="3" width="18.63"/>
    <col customWidth="1" min="4" max="5" width="12.63"/>
    <col customWidth="1" min="6" max="6" width="17.13"/>
    <col customWidth="1" min="8" max="9" width="26.5"/>
  </cols>
  <sheetData>
    <row r="1" ht="60.75" customHeight="1">
      <c r="A1" s="26" t="s">
        <v>41</v>
      </c>
      <c r="B1" s="1"/>
    </row>
    <row r="2" ht="15.75" customHeight="1">
      <c r="A2" s="27" t="s">
        <v>56</v>
      </c>
      <c r="B2" s="28"/>
      <c r="C2" s="29"/>
      <c r="D2" s="29"/>
      <c r="E2" s="28"/>
      <c r="F2" s="28"/>
      <c r="G2" s="28"/>
    </row>
    <row r="3" ht="15.75" customHeight="1">
      <c r="B3" s="28" t="s">
        <v>10</v>
      </c>
      <c r="C3" s="29" t="s">
        <v>57</v>
      </c>
      <c r="D3" s="29" t="s">
        <v>58</v>
      </c>
      <c r="E3" s="28" t="s">
        <v>59</v>
      </c>
    </row>
    <row r="4" ht="15.75" customHeight="1">
      <c r="B4" s="30" t="s">
        <v>60</v>
      </c>
      <c r="C4" s="31">
        <v>2.0</v>
      </c>
      <c r="D4" s="31">
        <v>10.0</v>
      </c>
      <c r="E4" s="32" t="s">
        <v>61</v>
      </c>
    </row>
    <row r="5" ht="15.75" customHeight="1">
      <c r="B5" s="22" t="s">
        <v>62</v>
      </c>
      <c r="C5" s="31">
        <v>2.0</v>
      </c>
      <c r="D5" s="31">
        <v>10.0</v>
      </c>
      <c r="E5" s="30" t="s">
        <v>63</v>
      </c>
    </row>
    <row r="6" ht="15.75" customHeight="1">
      <c r="B6" s="22" t="s">
        <v>31</v>
      </c>
      <c r="C6" s="31">
        <v>2.0</v>
      </c>
      <c r="D6" s="31">
        <v>10.0</v>
      </c>
      <c r="E6" s="32" t="s">
        <v>64</v>
      </c>
    </row>
    <row r="7" ht="15.75" customHeight="1">
      <c r="B7" s="22"/>
      <c r="C7" s="31"/>
      <c r="D7" s="31"/>
      <c r="E7" s="32"/>
      <c r="F7" s="32"/>
      <c r="G7" s="32"/>
    </row>
    <row r="8" ht="15.75" customHeight="1">
      <c r="B8" s="22"/>
      <c r="C8" s="31"/>
      <c r="D8" s="31"/>
      <c r="E8" s="32"/>
      <c r="F8" s="32"/>
      <c r="G8" s="32"/>
    </row>
    <row r="9" ht="15.75" customHeight="1">
      <c r="A9" s="27" t="s">
        <v>65</v>
      </c>
      <c r="B9" s="14" t="s">
        <v>10</v>
      </c>
      <c r="C9" s="14" t="s">
        <v>11</v>
      </c>
      <c r="D9" s="15" t="s">
        <v>13</v>
      </c>
      <c r="E9" s="15" t="s">
        <v>14</v>
      </c>
      <c r="F9" s="15" t="s">
        <v>66</v>
      </c>
      <c r="G9" s="33" t="s">
        <v>67</v>
      </c>
      <c r="H9" s="33" t="s">
        <v>19</v>
      </c>
      <c r="I9" s="14" t="s">
        <v>68</v>
      </c>
    </row>
    <row r="10" ht="15.75" customHeight="1">
      <c r="A10" s="16"/>
      <c r="B10" s="16" t="s">
        <v>22</v>
      </c>
      <c r="C10" s="16" t="s">
        <v>69</v>
      </c>
      <c r="D10" s="34">
        <v>5.0</v>
      </c>
      <c r="E10" s="34">
        <v>1.0</v>
      </c>
      <c r="F10" s="18">
        <v>0.775</v>
      </c>
      <c r="G10" s="35">
        <f t="array" ref="G10">IFERROR(MROUND(INDEX('Program Master'!$E$1:$J$162,MATCH($A$1&amp;$A$9&amp;$B10,'Program Master'!$E$1:$E$162,0),6),2.5),"")</f>
        <v>0</v>
      </c>
      <c r="H10" s="35">
        <f>MROUND((G10*D10/33.3+G10),1)</f>
        <v>0</v>
      </c>
      <c r="I10" s="36"/>
    </row>
    <row r="11" ht="15.75" customHeight="1">
      <c r="A11" s="16"/>
      <c r="B11" s="16" t="s">
        <v>23</v>
      </c>
      <c r="C11" s="16" t="s">
        <v>70</v>
      </c>
      <c r="D11" s="17">
        <v>5.0</v>
      </c>
      <c r="E11" s="17">
        <v>3.0</v>
      </c>
      <c r="F11" s="19">
        <v>7.0</v>
      </c>
      <c r="G11" s="35"/>
      <c r="H11" s="35" t="str">
        <f t="array" ref="H11">IF($G11="","", ROUNDDOWN($G11/INDEX('RPE Chart'!$D$4:$R$14,MATCH($F11,'RPE Chart'!$C$4:$C$14,0),MATCH($D11,'RPE Chart'!$D$3:$R$3,0)),0))</f>
        <v/>
      </c>
      <c r="I11" s="36"/>
    </row>
    <row r="12" ht="15.75" customHeight="1">
      <c r="A12" s="16"/>
      <c r="B12" s="16" t="s">
        <v>24</v>
      </c>
      <c r="C12" s="16" t="s">
        <v>71</v>
      </c>
      <c r="D12" s="17">
        <v>5.0</v>
      </c>
      <c r="E12" s="17">
        <v>1.0</v>
      </c>
      <c r="F12" s="18">
        <v>0.775</v>
      </c>
      <c r="G12" s="35">
        <f t="array" ref="G12">IFERROR(MROUND(INDEX('Program Master'!$E$1:$J$162,MATCH($A$1&amp;$A$9&amp;$B12,'Program Master'!$E$1:$E$162,0),6),2.5),"")</f>
        <v>0</v>
      </c>
      <c r="H12" s="35">
        <f>MROUND((G12*D12/40+G12),1)</f>
        <v>0</v>
      </c>
      <c r="I12" s="36"/>
    </row>
    <row r="13" ht="15.75" customHeight="1">
      <c r="A13" s="16"/>
      <c r="B13" s="16" t="s">
        <v>25</v>
      </c>
      <c r="C13" s="16" t="s">
        <v>72</v>
      </c>
      <c r="D13" s="17">
        <v>5.0</v>
      </c>
      <c r="E13" s="17">
        <v>3.0</v>
      </c>
      <c r="F13" s="19">
        <v>8.0</v>
      </c>
      <c r="G13" s="35"/>
      <c r="H13" s="35" t="str">
        <f t="array" ref="H13">IF($G13="","", ROUNDDOWN($G13/INDEX('RPE Chart'!$D$4:$R$14,MATCH($F13,'RPE Chart'!$C$4:$C$14,0),MATCH($D13,'RPE Chart'!$D$3:$R$3,0)),0))</f>
        <v/>
      </c>
      <c r="I13" s="36"/>
    </row>
    <row r="14" ht="15.75" customHeight="1">
      <c r="A14" s="16"/>
      <c r="B14" s="16" t="s">
        <v>26</v>
      </c>
      <c r="C14" s="16"/>
      <c r="D14" s="17">
        <v>8.0</v>
      </c>
      <c r="E14" s="17">
        <v>3.0</v>
      </c>
      <c r="F14" s="19">
        <v>7.0</v>
      </c>
      <c r="G14" s="35"/>
      <c r="H14" s="35" t="str">
        <f t="array" ref="H14">IF($G14="","", ROUNDDOWN($G14/INDEX('RPE Chart'!$D$4:$R$14,MATCH($F14,'RPE Chart'!$C$4:$C$14,0),MATCH($D14,'RPE Chart'!$D$3:$R$3,0)),0))</f>
        <v/>
      </c>
      <c r="I14" s="36"/>
    </row>
    <row r="15" ht="15.75" customHeight="1">
      <c r="A15" s="16"/>
      <c r="B15" s="16"/>
      <c r="C15" s="16"/>
      <c r="D15" s="17"/>
      <c r="E15" s="17"/>
      <c r="F15" s="17"/>
      <c r="G15" s="35"/>
      <c r="H15" s="37"/>
      <c r="I15" s="36"/>
    </row>
    <row r="16" ht="15.75" customHeight="1">
      <c r="A16" s="16"/>
      <c r="B16" s="16"/>
      <c r="C16" s="16"/>
      <c r="D16" s="17"/>
      <c r="E16" s="17"/>
      <c r="F16" s="17"/>
      <c r="G16" s="35"/>
      <c r="H16" s="37"/>
      <c r="I16" s="36"/>
    </row>
    <row r="17" ht="15.75" customHeight="1">
      <c r="A17" s="27" t="s">
        <v>73</v>
      </c>
      <c r="B17" s="14" t="s">
        <v>10</v>
      </c>
      <c r="C17" s="14" t="s">
        <v>11</v>
      </c>
      <c r="D17" s="15" t="s">
        <v>13</v>
      </c>
      <c r="E17" s="15" t="s">
        <v>14</v>
      </c>
      <c r="F17" s="15" t="s">
        <v>66</v>
      </c>
      <c r="G17" s="33" t="s">
        <v>67</v>
      </c>
      <c r="H17" s="33" t="s">
        <v>19</v>
      </c>
      <c r="I17" s="14" t="s">
        <v>68</v>
      </c>
    </row>
    <row r="18" ht="15.75" customHeight="1">
      <c r="A18" s="16"/>
      <c r="B18" s="16" t="s">
        <v>28</v>
      </c>
      <c r="C18" s="16" t="s">
        <v>74</v>
      </c>
      <c r="D18" s="17">
        <v>3.0</v>
      </c>
      <c r="E18" s="17">
        <v>3.0</v>
      </c>
      <c r="F18" s="19">
        <v>8.0</v>
      </c>
      <c r="G18" s="35"/>
      <c r="H18" s="35" t="str">
        <f t="array" ref="H18">IF($G18="","", ROUNDDOWN($G18/INDEX('RPE Chart'!$D$4:$R$14,MATCH($F18,'RPE Chart'!$C$4:$C$14,0),MATCH($D18,'RPE Chart'!$D$3:$R$3,0)),0))</f>
        <v/>
      </c>
      <c r="I18" s="36" t="s">
        <v>75</v>
      </c>
    </row>
    <row r="19" ht="15.75" customHeight="1">
      <c r="A19" s="16"/>
      <c r="B19" s="16" t="s">
        <v>24</v>
      </c>
      <c r="C19" s="16" t="s">
        <v>76</v>
      </c>
      <c r="D19" s="17">
        <v>1.0</v>
      </c>
      <c r="E19" s="17">
        <v>1.0</v>
      </c>
      <c r="F19" s="19">
        <v>10.0</v>
      </c>
      <c r="G19" s="35">
        <f t="array" ref="G19">IFERROR(MROUND(INDEX('Program Master'!$E$1:$J$162,MATCH($A$1&amp;$A$17&amp;$B19,'Program Master'!$E$1:$E$162,0),6),2.5),"")</f>
        <v>0</v>
      </c>
      <c r="H19" s="35">
        <f t="array" ref="H19">IF($G19="","", ROUNDDOWN($G19/INDEX('RPE Chart'!$D$4:$R$12,MATCH($F19,'RPE Chart'!$C$4:$C$12,0),MATCH($D19,'RPE Chart'!$D$3:$R$3,0)),0))</f>
        <v>0</v>
      </c>
      <c r="I19" s="36"/>
    </row>
    <row r="20" ht="15.75" customHeight="1">
      <c r="A20" s="16"/>
      <c r="B20" s="16" t="s">
        <v>29</v>
      </c>
      <c r="C20" s="16" t="s">
        <v>77</v>
      </c>
      <c r="D20" s="17">
        <v>5.0</v>
      </c>
      <c r="E20" s="17">
        <v>5.0</v>
      </c>
      <c r="F20" s="19">
        <v>9.0</v>
      </c>
      <c r="G20" s="35"/>
      <c r="H20" s="35" t="str">
        <f t="array" ref="H20">IF($G20="","", ROUNDDOWN($G20/INDEX('RPE Chart'!$D$4:$R$14,MATCH($F20,'RPE Chart'!$C$4:$C$14,0),MATCH($D20,'RPE Chart'!$D$3:$R$3,0)),0))</f>
        <v/>
      </c>
      <c r="I20" s="36"/>
    </row>
    <row r="21" ht="15.75" customHeight="1">
      <c r="A21" s="16"/>
      <c r="B21" s="16" t="s">
        <v>31</v>
      </c>
      <c r="C21" s="16"/>
      <c r="D21" s="17">
        <v>8.0</v>
      </c>
      <c r="E21" s="17">
        <v>3.0</v>
      </c>
      <c r="F21" s="19">
        <v>7.0</v>
      </c>
      <c r="G21" s="35"/>
      <c r="H21" s="35" t="str">
        <f t="array" ref="H21">IF($G21="","", ROUNDDOWN($G21/INDEX('RPE Chart'!$D$4:$R$14,MATCH($F21,'RPE Chart'!$C$4:$C$14,0),MATCH($D21,'RPE Chart'!$D$3:$R$3,0)),0))</f>
        <v/>
      </c>
      <c r="I21" s="36"/>
    </row>
    <row r="22" ht="15.75" customHeight="1">
      <c r="G22" s="21"/>
      <c r="H22" s="21"/>
    </row>
    <row r="23" ht="15.75" customHeight="1">
      <c r="G23" s="21"/>
      <c r="H23" s="21"/>
    </row>
    <row r="24" ht="15.75" customHeight="1">
      <c r="A24" s="27" t="s">
        <v>78</v>
      </c>
      <c r="B24" s="14" t="s">
        <v>10</v>
      </c>
      <c r="C24" s="14" t="s">
        <v>11</v>
      </c>
      <c r="D24" s="15" t="s">
        <v>13</v>
      </c>
      <c r="E24" s="15" t="s">
        <v>14</v>
      </c>
      <c r="F24" s="15" t="s">
        <v>66</v>
      </c>
      <c r="G24" s="33" t="s">
        <v>67</v>
      </c>
      <c r="H24" s="33" t="s">
        <v>19</v>
      </c>
      <c r="I24" s="14" t="s">
        <v>68</v>
      </c>
    </row>
    <row r="25" ht="15.75" customHeight="1">
      <c r="A25" s="16"/>
      <c r="B25" s="16" t="s">
        <v>33</v>
      </c>
      <c r="C25" s="16"/>
      <c r="D25" s="17">
        <v>5.0</v>
      </c>
      <c r="E25" s="17">
        <v>3.0</v>
      </c>
      <c r="F25" s="18">
        <v>0.775</v>
      </c>
      <c r="G25" s="35">
        <f t="array" ref="G25">IFERROR(MROUND(INDEX('Program Master'!$E$1:$J$162,MATCH($A$1&amp;$A$24&amp;$B25,'Program Master'!$E$1:$E$162,0),6),2.5),"")</f>
        <v>0</v>
      </c>
      <c r="H25" s="35">
        <f>MROUND((G25*D25/33.3+G25),1)</f>
        <v>0</v>
      </c>
      <c r="I25" s="36"/>
    </row>
    <row r="26" ht="15.75" customHeight="1">
      <c r="A26" s="16"/>
      <c r="B26" s="16" t="s">
        <v>34</v>
      </c>
      <c r="C26" s="16" t="s">
        <v>79</v>
      </c>
      <c r="D26" s="17">
        <v>3.0</v>
      </c>
      <c r="E26" s="17">
        <v>3.0</v>
      </c>
      <c r="F26" s="19">
        <v>8.0</v>
      </c>
      <c r="G26" s="35"/>
      <c r="H26" s="35" t="str">
        <f t="array" ref="H26">IF($G26="","", ROUNDDOWN($G26/INDEX('RPE Chart'!$D$4:$R$14,MATCH($F26,'RPE Chart'!$C$4:$C$14,0),MATCH($D26,'RPE Chart'!$D$3:$R$3,0)),0))</f>
        <v/>
      </c>
      <c r="I26" s="36"/>
    </row>
    <row r="27" ht="15.75" customHeight="1">
      <c r="A27" s="16"/>
      <c r="B27" s="16" t="s">
        <v>36</v>
      </c>
      <c r="C27" s="16" t="s">
        <v>80</v>
      </c>
      <c r="D27" s="17">
        <v>5.0</v>
      </c>
      <c r="E27" s="17">
        <v>4.0</v>
      </c>
      <c r="F27" s="19">
        <v>9.0</v>
      </c>
      <c r="G27" s="35"/>
      <c r="H27" s="35" t="str">
        <f t="array" ref="H27">IF($G27="","", ROUNDDOWN($G27/INDEX('RPE Chart'!$D$4:$R$14,MATCH($F27,'RPE Chart'!$C$4:$C$14,0),MATCH($D27,'RPE Chart'!$D$3:$R$3,0)),0))</f>
        <v/>
      </c>
      <c r="I27" s="36"/>
    </row>
    <row r="28" ht="15.75" customHeight="1">
      <c r="A28" s="16"/>
      <c r="B28" s="16" t="s">
        <v>38</v>
      </c>
      <c r="C28" s="16" t="s">
        <v>81</v>
      </c>
      <c r="D28" s="17">
        <v>8.0</v>
      </c>
      <c r="E28" s="17">
        <v>3.0</v>
      </c>
      <c r="F28" s="19">
        <v>8.0</v>
      </c>
      <c r="G28" s="35"/>
      <c r="H28" s="35" t="str">
        <f t="array" ref="H28">IF($G28="","", ROUNDDOWN($G28/INDEX('RPE Chart'!$D$4:$R$14,MATCH($F28,'RPE Chart'!$C$4:$C$14,0),MATCH($D28,'RPE Chart'!$D$3:$R$3,0)),0))</f>
        <v/>
      </c>
      <c r="I28" s="36"/>
    </row>
    <row r="29" ht="15.75" customHeight="1">
      <c r="A29" s="16"/>
      <c r="B29" s="16" t="s">
        <v>40</v>
      </c>
      <c r="C29" s="16" t="s">
        <v>82</v>
      </c>
      <c r="D29" s="17">
        <v>10.0</v>
      </c>
      <c r="E29" s="17">
        <v>3.0</v>
      </c>
      <c r="F29" s="19">
        <v>8.0</v>
      </c>
      <c r="G29" s="35"/>
      <c r="H29" s="35" t="str">
        <f t="array" ref="H29">IF($G29="","", ROUNDDOWN($G29/INDEX('RPE Chart'!$D$4:$R$14,MATCH($F29,'RPE Chart'!$C$4:$C$14,0),MATCH($D29,'RPE Chart'!$D$3:$R$3,0)),0))</f>
        <v/>
      </c>
      <c r="I29" s="36"/>
    </row>
    <row r="30" ht="15.75" customHeight="1"/>
    <row r="31" ht="15.75" customHeight="1"/>
    <row r="32" ht="15.75" customHeight="1"/>
    <row r="33" ht="15.75" customHeight="1">
      <c r="B33" s="32"/>
    </row>
    <row r="34" ht="15.75" customHeight="1">
      <c r="B34" s="32"/>
    </row>
    <row r="35" ht="15.75" customHeight="1">
      <c r="B35" s="3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E3:G3"/>
    <mergeCell ref="E4:G4"/>
    <mergeCell ref="E5:G5"/>
    <mergeCell ref="E6:G6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" width="23.63"/>
    <col customWidth="1" min="3" max="3" width="18.63"/>
    <col customWidth="1" min="4" max="5" width="12.63"/>
    <col customWidth="1" min="6" max="6" width="17.13"/>
    <col customWidth="1" min="8" max="9" width="26.5"/>
  </cols>
  <sheetData>
    <row r="1" ht="60.75" customHeight="1">
      <c r="A1" s="26" t="s">
        <v>42</v>
      </c>
      <c r="B1" s="1"/>
    </row>
    <row r="2" ht="15.75" customHeight="1">
      <c r="A2" s="27" t="s">
        <v>56</v>
      </c>
      <c r="B2" s="28"/>
      <c r="C2" s="29"/>
      <c r="D2" s="29"/>
      <c r="E2" s="28"/>
      <c r="F2" s="28"/>
      <c r="G2" s="28"/>
    </row>
    <row r="3" ht="15.75" customHeight="1">
      <c r="B3" s="28" t="s">
        <v>10</v>
      </c>
      <c r="C3" s="29" t="s">
        <v>57</v>
      </c>
      <c r="D3" s="29" t="s">
        <v>58</v>
      </c>
      <c r="E3" s="28" t="s">
        <v>59</v>
      </c>
    </row>
    <row r="4" ht="15.75" customHeight="1">
      <c r="B4" s="30" t="s">
        <v>60</v>
      </c>
      <c r="C4" s="31">
        <v>2.0</v>
      </c>
      <c r="D4" s="31">
        <v>10.0</v>
      </c>
      <c r="E4" s="32" t="s">
        <v>61</v>
      </c>
    </row>
    <row r="5" ht="15.75" customHeight="1">
      <c r="B5" s="22" t="s">
        <v>62</v>
      </c>
      <c r="C5" s="31">
        <v>2.0</v>
      </c>
      <c r="D5" s="31">
        <v>10.0</v>
      </c>
      <c r="E5" s="30" t="s">
        <v>63</v>
      </c>
    </row>
    <row r="6" ht="15.75" customHeight="1">
      <c r="B6" s="22" t="s">
        <v>31</v>
      </c>
      <c r="C6" s="31">
        <v>2.0</v>
      </c>
      <c r="D6" s="31">
        <v>10.0</v>
      </c>
      <c r="E6" s="32" t="s">
        <v>64</v>
      </c>
    </row>
    <row r="7" ht="15.75" customHeight="1">
      <c r="B7" s="22"/>
      <c r="C7" s="31"/>
      <c r="D7" s="31"/>
      <c r="E7" s="32"/>
      <c r="F7" s="32"/>
      <c r="G7" s="32"/>
    </row>
    <row r="8" ht="15.75" customHeight="1">
      <c r="B8" s="22"/>
      <c r="C8" s="31"/>
      <c r="D8" s="31"/>
      <c r="E8" s="32"/>
      <c r="F8" s="32"/>
      <c r="G8" s="32"/>
    </row>
    <row r="9" ht="15.75" customHeight="1">
      <c r="A9" s="27" t="s">
        <v>65</v>
      </c>
      <c r="B9" s="14" t="s">
        <v>10</v>
      </c>
      <c r="C9" s="14" t="s">
        <v>11</v>
      </c>
      <c r="D9" s="15" t="s">
        <v>13</v>
      </c>
      <c r="E9" s="15" t="s">
        <v>14</v>
      </c>
      <c r="F9" s="15" t="s">
        <v>66</v>
      </c>
      <c r="G9" s="33" t="s">
        <v>67</v>
      </c>
      <c r="H9" s="33" t="s">
        <v>19</v>
      </c>
      <c r="I9" s="14" t="s">
        <v>68</v>
      </c>
    </row>
    <row r="10" ht="15.75" customHeight="1">
      <c r="A10" s="16"/>
      <c r="B10" s="16" t="s">
        <v>22</v>
      </c>
      <c r="C10" s="16" t="s">
        <v>69</v>
      </c>
      <c r="D10" s="34">
        <v>5.0</v>
      </c>
      <c r="E10" s="34">
        <v>1.0</v>
      </c>
      <c r="F10" s="18">
        <v>0.8</v>
      </c>
      <c r="G10" s="35">
        <f t="array" ref="G10">IFERROR(MROUND(INDEX('Program Master'!$E$1:$J$162,MATCH($A$1&amp;$A$9&amp;$B10,'Program Master'!$E$1:$E$162,0),6),2.5),"")</f>
        <v>0</v>
      </c>
      <c r="H10" s="35">
        <f>MROUND((G10*D10/33.3+G10),1)</f>
        <v>0</v>
      </c>
      <c r="I10" s="36"/>
    </row>
    <row r="11" ht="15.75" customHeight="1">
      <c r="A11" s="16"/>
      <c r="B11" s="16" t="s">
        <v>23</v>
      </c>
      <c r="C11" s="16" t="s">
        <v>70</v>
      </c>
      <c r="D11" s="17">
        <v>5.0</v>
      </c>
      <c r="E11" s="17">
        <v>3.0</v>
      </c>
      <c r="F11" s="19">
        <v>7.0</v>
      </c>
      <c r="G11" s="35"/>
      <c r="H11" s="35" t="str">
        <f t="array" ref="H11">IF($G11="","", ROUNDDOWN($G11/INDEX('RPE Chart'!$D$4:$R$14,MATCH($F11,'RPE Chart'!$C$4:$C$14,0),MATCH($D11,'RPE Chart'!$D$3:$R$3,0)),0))</f>
        <v/>
      </c>
      <c r="I11" s="36"/>
    </row>
    <row r="12" ht="15.75" customHeight="1">
      <c r="A12" s="16"/>
      <c r="B12" s="16" t="s">
        <v>24</v>
      </c>
      <c r="C12" s="16" t="s">
        <v>71</v>
      </c>
      <c r="D12" s="17">
        <v>5.0</v>
      </c>
      <c r="E12" s="17">
        <v>1.0</v>
      </c>
      <c r="F12" s="18">
        <v>0.8</v>
      </c>
      <c r="G12" s="35">
        <f t="array" ref="G12">IFERROR(MROUND(INDEX('Program Master'!$E$1:$J$162,MATCH($A$1&amp;$A$9&amp;$B12,'Program Master'!$E$1:$E$162,0),6),2.5),"")</f>
        <v>0</v>
      </c>
      <c r="H12" s="35">
        <f>MROUND((G12*D12/40+G12),1)</f>
        <v>0</v>
      </c>
      <c r="I12" s="36"/>
    </row>
    <row r="13" ht="15.75" customHeight="1">
      <c r="A13" s="16"/>
      <c r="B13" s="16" t="s">
        <v>25</v>
      </c>
      <c r="C13" s="16" t="s">
        <v>72</v>
      </c>
      <c r="D13" s="17">
        <v>5.0</v>
      </c>
      <c r="E13" s="17">
        <v>3.0</v>
      </c>
      <c r="F13" s="19">
        <v>8.0</v>
      </c>
      <c r="G13" s="35"/>
      <c r="H13" s="35" t="str">
        <f t="array" ref="H13">IF($G13="","", ROUNDDOWN($G13/INDEX('RPE Chart'!$D$4:$R$14,MATCH($F13,'RPE Chart'!$C$4:$C$14,0),MATCH($D13,'RPE Chart'!$D$3:$R$3,0)),0))</f>
        <v/>
      </c>
      <c r="I13" s="36"/>
    </row>
    <row r="14" ht="15.75" customHeight="1">
      <c r="A14" s="16"/>
      <c r="B14" s="16" t="s">
        <v>26</v>
      </c>
      <c r="C14" s="16"/>
      <c r="D14" s="17">
        <v>8.0</v>
      </c>
      <c r="E14" s="17">
        <v>3.0</v>
      </c>
      <c r="F14" s="19">
        <v>7.0</v>
      </c>
      <c r="G14" s="35"/>
      <c r="H14" s="35" t="str">
        <f t="array" ref="H14">IF($G14="","", ROUNDDOWN($G14/INDEX('RPE Chart'!$D$4:$R$14,MATCH($F14,'RPE Chart'!$C$4:$C$14,0),MATCH($D14,'RPE Chart'!$D$3:$R$3,0)),0))</f>
        <v/>
      </c>
      <c r="I14" s="36"/>
    </row>
    <row r="15" ht="15.75" customHeight="1">
      <c r="A15" s="16"/>
      <c r="B15" s="16"/>
      <c r="C15" s="16"/>
      <c r="D15" s="17"/>
      <c r="E15" s="17"/>
      <c r="F15" s="17"/>
      <c r="G15" s="35"/>
      <c r="H15" s="37"/>
      <c r="I15" s="36"/>
    </row>
    <row r="16" ht="15.75" customHeight="1">
      <c r="A16" s="16"/>
      <c r="B16" s="16"/>
      <c r="C16" s="16"/>
      <c r="D16" s="17"/>
      <c r="E16" s="17"/>
      <c r="F16" s="17"/>
      <c r="G16" s="35"/>
      <c r="H16" s="37"/>
      <c r="I16" s="36"/>
    </row>
    <row r="17" ht="15.75" customHeight="1">
      <c r="A17" s="27" t="s">
        <v>73</v>
      </c>
      <c r="B17" s="14" t="s">
        <v>10</v>
      </c>
      <c r="C17" s="14" t="s">
        <v>11</v>
      </c>
      <c r="D17" s="15" t="s">
        <v>13</v>
      </c>
      <c r="E17" s="15" t="s">
        <v>14</v>
      </c>
      <c r="F17" s="15" t="s">
        <v>66</v>
      </c>
      <c r="G17" s="33" t="s">
        <v>67</v>
      </c>
      <c r="H17" s="33" t="s">
        <v>19</v>
      </c>
      <c r="I17" s="14" t="s">
        <v>68</v>
      </c>
    </row>
    <row r="18" ht="15.75" customHeight="1">
      <c r="A18" s="16"/>
      <c r="B18" s="16" t="s">
        <v>28</v>
      </c>
      <c r="C18" s="16" t="s">
        <v>74</v>
      </c>
      <c r="D18" s="17">
        <v>3.0</v>
      </c>
      <c r="E18" s="17">
        <v>3.0</v>
      </c>
      <c r="F18" s="19">
        <v>8.0</v>
      </c>
      <c r="G18" s="35"/>
      <c r="H18" s="35" t="str">
        <f t="array" ref="H18">IF($G18="","", ROUNDDOWN($G18/INDEX('RPE Chart'!$D$4:$R$14,MATCH($F18,'RPE Chart'!$C$4:$C$14,0),MATCH($D18,'RPE Chart'!$D$3:$R$3,0)),0))</f>
        <v/>
      </c>
      <c r="I18" s="36" t="s">
        <v>75</v>
      </c>
    </row>
    <row r="19" ht="15.75" customHeight="1">
      <c r="A19" s="16"/>
      <c r="B19" s="16" t="s">
        <v>24</v>
      </c>
      <c r="C19" s="16" t="s">
        <v>76</v>
      </c>
      <c r="D19" s="17">
        <v>1.0</v>
      </c>
      <c r="E19" s="17">
        <v>1.0</v>
      </c>
      <c r="F19" s="19">
        <v>10.0</v>
      </c>
      <c r="G19" s="35">
        <f t="array" ref="G19">IFERROR(MROUND(INDEX('Program Master'!$E$1:$J$162,MATCH($A$1&amp;$A$17&amp;$B19,'Program Master'!$E$1:$E$162,0),6),2.5),"")</f>
        <v>0</v>
      </c>
      <c r="H19" s="35">
        <f t="array" ref="H19">IF($G19="","", ROUNDDOWN($G19/INDEX('RPE Chart'!$D$4:$R$12,MATCH($F19,'RPE Chart'!$C$4:$C$12,0),MATCH($D19,'RPE Chart'!$D$3:$R$3,0)),0))</f>
        <v>0</v>
      </c>
      <c r="I19" s="36"/>
    </row>
    <row r="20" ht="15.75" customHeight="1">
      <c r="A20" s="16"/>
      <c r="B20" s="16" t="s">
        <v>29</v>
      </c>
      <c r="C20" s="16" t="s">
        <v>77</v>
      </c>
      <c r="D20" s="17">
        <v>5.0</v>
      </c>
      <c r="E20" s="17">
        <v>5.0</v>
      </c>
      <c r="F20" s="19">
        <v>9.0</v>
      </c>
      <c r="G20" s="35"/>
      <c r="H20" s="35" t="str">
        <f t="array" ref="H20">IF($G20="","", ROUNDDOWN($G20/INDEX('RPE Chart'!$D$4:$R$14,MATCH($F20,'RPE Chart'!$C$4:$C$14,0),MATCH($D20,'RPE Chart'!$D$3:$R$3,0)),0))</f>
        <v/>
      </c>
      <c r="I20" s="36"/>
    </row>
    <row r="21" ht="15.75" customHeight="1">
      <c r="A21" s="16"/>
      <c r="B21" s="16" t="s">
        <v>31</v>
      </c>
      <c r="C21" s="16"/>
      <c r="D21" s="17">
        <v>8.0</v>
      </c>
      <c r="E21" s="17">
        <v>3.0</v>
      </c>
      <c r="F21" s="19">
        <v>7.0</v>
      </c>
      <c r="G21" s="35"/>
      <c r="H21" s="35" t="str">
        <f t="array" ref="H21">IF($G21="","", ROUNDDOWN($G21/INDEX('RPE Chart'!$D$4:$R$14,MATCH($F21,'RPE Chart'!$C$4:$C$14,0),MATCH($D21,'RPE Chart'!$D$3:$R$3,0)),0))</f>
        <v/>
      </c>
      <c r="I21" s="36"/>
    </row>
    <row r="22" ht="15.75" customHeight="1">
      <c r="G22" s="21"/>
      <c r="H22" s="21"/>
    </row>
    <row r="23" ht="15.75" customHeight="1">
      <c r="G23" s="21"/>
      <c r="H23" s="21"/>
    </row>
    <row r="24" ht="15.75" customHeight="1">
      <c r="A24" s="27" t="s">
        <v>78</v>
      </c>
      <c r="B24" s="14" t="s">
        <v>10</v>
      </c>
      <c r="C24" s="14" t="s">
        <v>11</v>
      </c>
      <c r="D24" s="15" t="s">
        <v>13</v>
      </c>
      <c r="E24" s="15" t="s">
        <v>14</v>
      </c>
      <c r="F24" s="15" t="s">
        <v>66</v>
      </c>
      <c r="G24" s="33" t="s">
        <v>67</v>
      </c>
      <c r="H24" s="33" t="s">
        <v>19</v>
      </c>
      <c r="I24" s="14" t="s">
        <v>68</v>
      </c>
    </row>
    <row r="25" ht="15.75" customHeight="1">
      <c r="A25" s="16"/>
      <c r="B25" s="16" t="s">
        <v>33</v>
      </c>
      <c r="C25" s="16"/>
      <c r="D25" s="17">
        <v>5.0</v>
      </c>
      <c r="E25" s="17">
        <v>3.0</v>
      </c>
      <c r="F25" s="18">
        <v>0.8</v>
      </c>
      <c r="G25" s="35">
        <f t="array" ref="G25">IFERROR(MROUND(INDEX('Program Master'!$E$1:$J$162,MATCH($A$1&amp;$A$24&amp;$B25,'Program Master'!$E$1:$E$162,0),6),2.5),"")</f>
        <v>0</v>
      </c>
      <c r="H25" s="35">
        <f>MROUND((G25*D25/33.3+G25),1)</f>
        <v>0</v>
      </c>
      <c r="I25" s="36"/>
    </row>
    <row r="26" ht="15.75" customHeight="1">
      <c r="A26" s="16"/>
      <c r="B26" s="16" t="s">
        <v>34</v>
      </c>
      <c r="C26" s="16" t="s">
        <v>79</v>
      </c>
      <c r="D26" s="17">
        <v>3.0</v>
      </c>
      <c r="E26" s="17">
        <v>3.0</v>
      </c>
      <c r="F26" s="19">
        <v>8.0</v>
      </c>
      <c r="G26" s="35"/>
      <c r="H26" s="35" t="str">
        <f t="array" ref="H26">IF($G26="","", ROUNDDOWN($G26/INDEX('RPE Chart'!$D$4:$R$14,MATCH($F26,'RPE Chart'!$C$4:$C$14,0),MATCH($D26,'RPE Chart'!$D$3:$R$3,0)),0))</f>
        <v/>
      </c>
      <c r="I26" s="36"/>
    </row>
    <row r="27" ht="15.75" customHeight="1">
      <c r="A27" s="16"/>
      <c r="B27" s="16" t="s">
        <v>36</v>
      </c>
      <c r="C27" s="16" t="s">
        <v>80</v>
      </c>
      <c r="D27" s="17">
        <v>5.0</v>
      </c>
      <c r="E27" s="17">
        <v>4.0</v>
      </c>
      <c r="F27" s="19">
        <v>9.0</v>
      </c>
      <c r="G27" s="35"/>
      <c r="H27" s="35" t="str">
        <f t="array" ref="H27">IF($G27="","", ROUNDDOWN($G27/INDEX('RPE Chart'!$D$4:$R$14,MATCH($F27,'RPE Chart'!$C$4:$C$14,0),MATCH($D27,'RPE Chart'!$D$3:$R$3,0)),0))</f>
        <v/>
      </c>
      <c r="I27" s="36"/>
    </row>
    <row r="28" ht="15.75" customHeight="1">
      <c r="A28" s="16"/>
      <c r="B28" s="16" t="s">
        <v>38</v>
      </c>
      <c r="C28" s="16" t="s">
        <v>81</v>
      </c>
      <c r="D28" s="17">
        <v>8.0</v>
      </c>
      <c r="E28" s="17">
        <v>3.0</v>
      </c>
      <c r="F28" s="19">
        <v>8.0</v>
      </c>
      <c r="G28" s="35"/>
      <c r="H28" s="35" t="str">
        <f t="array" ref="H28">IF($G28="","", ROUNDDOWN($G28/INDEX('RPE Chart'!$D$4:$R$14,MATCH($F28,'RPE Chart'!$C$4:$C$14,0),MATCH($D28,'RPE Chart'!$D$3:$R$3,0)),0))</f>
        <v/>
      </c>
      <c r="I28" s="36"/>
    </row>
    <row r="29" ht="15.75" customHeight="1">
      <c r="A29" s="16"/>
      <c r="B29" s="16" t="s">
        <v>40</v>
      </c>
      <c r="C29" s="16" t="s">
        <v>82</v>
      </c>
      <c r="D29" s="17">
        <v>10.0</v>
      </c>
      <c r="E29" s="17">
        <v>3.0</v>
      </c>
      <c r="F29" s="19">
        <v>8.0</v>
      </c>
      <c r="G29" s="35"/>
      <c r="H29" s="35" t="str">
        <f t="array" ref="H29">IF($G29="","", ROUNDDOWN($G29/INDEX('RPE Chart'!$D$4:$R$14,MATCH($F29,'RPE Chart'!$C$4:$C$14,0),MATCH($D29,'RPE Chart'!$D$3:$R$3,0)),0))</f>
        <v/>
      </c>
      <c r="I29" s="36"/>
    </row>
    <row r="30" ht="15.75" customHeight="1"/>
    <row r="31" ht="15.75" customHeight="1"/>
    <row r="32" ht="15.75" customHeight="1"/>
    <row r="33" ht="15.75" customHeight="1">
      <c r="B33" s="32"/>
    </row>
    <row r="34" ht="15.75" customHeight="1">
      <c r="B34" s="32"/>
    </row>
    <row r="35" ht="15.75" customHeight="1">
      <c r="B35" s="3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E3:G3"/>
    <mergeCell ref="E4:G4"/>
    <mergeCell ref="E5:G5"/>
    <mergeCell ref="E6:G6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" width="23.63"/>
    <col customWidth="1" min="3" max="3" width="18.63"/>
    <col customWidth="1" min="4" max="5" width="12.63"/>
    <col customWidth="1" min="6" max="6" width="17.13"/>
    <col customWidth="1" min="8" max="9" width="26.5"/>
  </cols>
  <sheetData>
    <row r="1" ht="60.75" customHeight="1">
      <c r="A1" s="26" t="s">
        <v>43</v>
      </c>
      <c r="B1" s="1"/>
    </row>
    <row r="2" ht="15.75" customHeight="1">
      <c r="A2" s="27" t="s">
        <v>56</v>
      </c>
      <c r="B2" s="28"/>
      <c r="C2" s="29"/>
      <c r="D2" s="29"/>
      <c r="E2" s="28"/>
      <c r="F2" s="28"/>
      <c r="G2" s="28"/>
    </row>
    <row r="3" ht="15.75" customHeight="1">
      <c r="B3" s="28" t="s">
        <v>10</v>
      </c>
      <c r="C3" s="29" t="s">
        <v>57</v>
      </c>
      <c r="D3" s="29" t="s">
        <v>58</v>
      </c>
      <c r="E3" s="28" t="s">
        <v>59</v>
      </c>
    </row>
    <row r="4" ht="15.75" customHeight="1">
      <c r="B4" s="30" t="s">
        <v>60</v>
      </c>
      <c r="C4" s="31">
        <v>2.0</v>
      </c>
      <c r="D4" s="31">
        <v>10.0</v>
      </c>
      <c r="E4" s="32" t="s">
        <v>61</v>
      </c>
    </row>
    <row r="5" ht="15.75" customHeight="1">
      <c r="B5" s="22" t="s">
        <v>62</v>
      </c>
      <c r="C5" s="31">
        <v>2.0</v>
      </c>
      <c r="D5" s="31">
        <v>10.0</v>
      </c>
      <c r="E5" s="30" t="s">
        <v>63</v>
      </c>
    </row>
    <row r="6" ht="15.75" customHeight="1">
      <c r="B6" s="22" t="s">
        <v>31</v>
      </c>
      <c r="C6" s="31">
        <v>2.0</v>
      </c>
      <c r="D6" s="31">
        <v>10.0</v>
      </c>
      <c r="E6" s="32" t="s">
        <v>64</v>
      </c>
    </row>
    <row r="7" ht="15.75" customHeight="1">
      <c r="B7" s="22"/>
      <c r="C7" s="31"/>
      <c r="D7" s="31"/>
      <c r="E7" s="32"/>
      <c r="F7" s="32"/>
      <c r="G7" s="32"/>
    </row>
    <row r="8" ht="15.75" customHeight="1">
      <c r="B8" s="22"/>
      <c r="C8" s="31"/>
      <c r="D8" s="31"/>
      <c r="E8" s="32"/>
      <c r="F8" s="32"/>
      <c r="G8" s="32"/>
    </row>
    <row r="9" ht="15.75" customHeight="1">
      <c r="A9" s="27" t="s">
        <v>65</v>
      </c>
      <c r="B9" s="14" t="s">
        <v>10</v>
      </c>
      <c r="C9" s="14" t="s">
        <v>11</v>
      </c>
      <c r="D9" s="15" t="s">
        <v>13</v>
      </c>
      <c r="E9" s="15" t="s">
        <v>14</v>
      </c>
      <c r="F9" s="15" t="s">
        <v>66</v>
      </c>
      <c r="G9" s="33" t="s">
        <v>67</v>
      </c>
      <c r="H9" s="33" t="s">
        <v>19</v>
      </c>
      <c r="I9" s="14" t="s">
        <v>68</v>
      </c>
    </row>
    <row r="10" ht="15.75" customHeight="1">
      <c r="A10" s="16"/>
      <c r="B10" s="16" t="s">
        <v>22</v>
      </c>
      <c r="C10" s="16" t="s">
        <v>69</v>
      </c>
      <c r="D10" s="34">
        <v>5.0</v>
      </c>
      <c r="E10" s="34">
        <v>1.0</v>
      </c>
      <c r="F10" s="18">
        <v>0.8</v>
      </c>
      <c r="G10" s="35">
        <f t="array" ref="G10">IFERROR(MROUND(INDEX('Program Master'!$E$1:$J$162,MATCH($A$1&amp;$A$9&amp;$B10,'Program Master'!$E$1:$E$162,0),6),2.5),"")</f>
        <v>0</v>
      </c>
      <c r="H10" s="35">
        <f>MROUND((G10*D10/33.3+G10),1)</f>
        <v>0</v>
      </c>
      <c r="I10" s="36"/>
    </row>
    <row r="11" ht="15.75" customHeight="1">
      <c r="A11" s="16"/>
      <c r="B11" s="16" t="s">
        <v>23</v>
      </c>
      <c r="C11" s="16" t="s">
        <v>70</v>
      </c>
      <c r="D11" s="17">
        <v>5.0</v>
      </c>
      <c r="E11" s="17">
        <v>3.0</v>
      </c>
      <c r="F11" s="19">
        <v>6.0</v>
      </c>
      <c r="G11" s="35"/>
      <c r="H11" s="35" t="str">
        <f t="array" ref="H11">IF($G11="","", ROUNDDOWN($G11/INDEX('RPE Chart'!$D$4:$R$14,MATCH($F11,'RPE Chart'!$C$4:$C$14,0),MATCH($D11,'RPE Chart'!$D$3:$R$3,0)),0))</f>
        <v/>
      </c>
      <c r="I11" s="36"/>
    </row>
    <row r="12" ht="15.75" customHeight="1">
      <c r="A12" s="16"/>
      <c r="B12" s="16" t="s">
        <v>24</v>
      </c>
      <c r="C12" s="16" t="s">
        <v>71</v>
      </c>
      <c r="D12" s="17">
        <v>5.0</v>
      </c>
      <c r="E12" s="17">
        <v>1.0</v>
      </c>
      <c r="F12" s="18">
        <v>0.8</v>
      </c>
      <c r="G12" s="35">
        <f t="array" ref="G12">IFERROR(MROUND(INDEX('Program Master'!$E$1:$J$162,MATCH($A$1&amp;$A$9&amp;$B12,'Program Master'!$E$1:$E$162,0),6),2.5),"")</f>
        <v>0</v>
      </c>
      <c r="H12" s="35">
        <f>MROUND((G12*D12/40+G12),1)</f>
        <v>0</v>
      </c>
      <c r="I12" s="36"/>
    </row>
    <row r="13" ht="15.75" customHeight="1">
      <c r="A13" s="16"/>
      <c r="B13" s="16" t="s">
        <v>25</v>
      </c>
      <c r="C13" s="16" t="s">
        <v>72</v>
      </c>
      <c r="D13" s="17">
        <v>5.0</v>
      </c>
      <c r="E13" s="17">
        <v>3.0</v>
      </c>
      <c r="F13" s="19">
        <v>8.0</v>
      </c>
      <c r="G13" s="35"/>
      <c r="H13" s="35" t="str">
        <f t="array" ref="H13">IF($G13="","", ROUNDDOWN($G13/INDEX('RPE Chart'!$D$4:$R$14,MATCH($F13,'RPE Chart'!$C$4:$C$14,0),MATCH($D13,'RPE Chart'!$D$3:$R$3,0)),0))</f>
        <v/>
      </c>
      <c r="I13" s="36"/>
    </row>
    <row r="14" ht="15.75" customHeight="1">
      <c r="A14" s="16"/>
      <c r="B14" s="16" t="s">
        <v>26</v>
      </c>
      <c r="C14" s="16"/>
      <c r="D14" s="17">
        <v>8.0</v>
      </c>
      <c r="E14" s="17">
        <v>2.0</v>
      </c>
      <c r="F14" s="19">
        <v>6.0</v>
      </c>
      <c r="G14" s="35"/>
      <c r="H14" s="35" t="str">
        <f t="array" ref="H14">IF($G14="","", ROUNDDOWN($G14/INDEX('RPE Chart'!$D$4:$R$14,MATCH($F14,'RPE Chart'!$C$4:$C$14,0),MATCH($D14,'RPE Chart'!$D$3:$R$3,0)),0))</f>
        <v/>
      </c>
      <c r="I14" s="36"/>
    </row>
    <row r="15" ht="15.75" customHeight="1">
      <c r="A15" s="16"/>
      <c r="B15" s="16"/>
      <c r="C15" s="16"/>
      <c r="D15" s="17"/>
      <c r="E15" s="17"/>
      <c r="F15" s="17"/>
      <c r="G15" s="35"/>
      <c r="H15" s="37"/>
      <c r="I15" s="36"/>
    </row>
    <row r="16" ht="15.75" customHeight="1">
      <c r="A16" s="16"/>
      <c r="B16" s="16"/>
      <c r="C16" s="16"/>
      <c r="D16" s="17"/>
      <c r="E16" s="17"/>
      <c r="F16" s="17"/>
      <c r="G16" s="35"/>
      <c r="H16" s="37"/>
      <c r="I16" s="36"/>
    </row>
    <row r="17" ht="15.75" customHeight="1">
      <c r="A17" s="27" t="s">
        <v>73</v>
      </c>
      <c r="B17" s="14" t="s">
        <v>10</v>
      </c>
      <c r="C17" s="14" t="s">
        <v>11</v>
      </c>
      <c r="D17" s="15" t="s">
        <v>13</v>
      </c>
      <c r="E17" s="15" t="s">
        <v>14</v>
      </c>
      <c r="F17" s="15" t="s">
        <v>66</v>
      </c>
      <c r="G17" s="33" t="s">
        <v>67</v>
      </c>
      <c r="H17" s="33" t="s">
        <v>19</v>
      </c>
      <c r="I17" s="14" t="s">
        <v>68</v>
      </c>
    </row>
    <row r="18" ht="15.75" customHeight="1">
      <c r="A18" s="16"/>
      <c r="B18" s="16" t="s">
        <v>28</v>
      </c>
      <c r="C18" s="16" t="s">
        <v>74</v>
      </c>
      <c r="D18" s="17">
        <v>3.0</v>
      </c>
      <c r="E18" s="17">
        <v>2.0</v>
      </c>
      <c r="F18" s="19">
        <v>7.0</v>
      </c>
      <c r="G18" s="35"/>
      <c r="H18" s="35" t="str">
        <f t="array" ref="H18">IF($G18="","", ROUNDDOWN($G18/INDEX('RPE Chart'!$D$4:$R$14,MATCH($F18,'RPE Chart'!$C$4:$C$14,0),MATCH($D18,'RPE Chart'!$D$3:$R$3,0)),0))</f>
        <v/>
      </c>
      <c r="I18" s="36" t="s">
        <v>75</v>
      </c>
    </row>
    <row r="19" ht="15.75" customHeight="1">
      <c r="A19" s="16"/>
      <c r="B19" s="16" t="s">
        <v>24</v>
      </c>
      <c r="C19" s="16" t="s">
        <v>76</v>
      </c>
      <c r="D19" s="17">
        <v>1.0</v>
      </c>
      <c r="E19" s="17">
        <v>1.0</v>
      </c>
      <c r="F19" s="19">
        <v>10.0</v>
      </c>
      <c r="G19" s="35">
        <f t="array" ref="G19">IFERROR(MROUND(INDEX('Program Master'!$E$1:$J$162,MATCH($A$1&amp;$A$17&amp;$B19,'Program Master'!$E$1:$E$162,0),6),2.5),"")</f>
        <v>0</v>
      </c>
      <c r="H19" s="35">
        <f t="array" ref="H19">IF($G19="","", ROUNDDOWN($G19/INDEX('RPE Chart'!$D$4:$R$12,MATCH($F19,'RPE Chart'!$C$4:$C$12,0),MATCH($D19,'RPE Chart'!$D$3:$R$3,0)),0))</f>
        <v>0</v>
      </c>
      <c r="I19" s="36"/>
    </row>
    <row r="20" ht="15.75" customHeight="1">
      <c r="A20" s="16"/>
      <c r="B20" s="16" t="s">
        <v>29</v>
      </c>
      <c r="C20" s="16" t="s">
        <v>77</v>
      </c>
      <c r="D20" s="17">
        <v>5.0</v>
      </c>
      <c r="E20" s="17">
        <v>3.0</v>
      </c>
      <c r="F20" s="19">
        <v>8.0</v>
      </c>
      <c r="G20" s="35"/>
      <c r="H20" s="35" t="str">
        <f t="array" ref="H20">IF($G20="","", ROUNDDOWN($G20/INDEX('RPE Chart'!$D$4:$R$14,MATCH($F20,'RPE Chart'!$C$4:$C$14,0),MATCH($D20,'RPE Chart'!$D$3:$R$3,0)),0))</f>
        <v/>
      </c>
      <c r="I20" s="36"/>
    </row>
    <row r="21" ht="15.75" customHeight="1">
      <c r="A21" s="16"/>
      <c r="B21" s="16" t="s">
        <v>31</v>
      </c>
      <c r="C21" s="16"/>
      <c r="D21" s="17">
        <v>8.0</v>
      </c>
      <c r="E21" s="17">
        <v>2.0</v>
      </c>
      <c r="F21" s="19">
        <v>6.0</v>
      </c>
      <c r="G21" s="35"/>
      <c r="H21" s="35" t="str">
        <f t="array" ref="H21">IF($G21="","", ROUNDDOWN($G21/INDEX('RPE Chart'!$D$4:$R$14,MATCH($F21,'RPE Chart'!$C$4:$C$14,0),MATCH($D21,'RPE Chart'!$D$3:$R$3,0)),0))</f>
        <v/>
      </c>
      <c r="I21" s="36"/>
    </row>
    <row r="22" ht="15.75" customHeight="1">
      <c r="G22" s="21"/>
      <c r="H22" s="21"/>
    </row>
    <row r="23" ht="15.75" customHeight="1">
      <c r="G23" s="21"/>
      <c r="H23" s="21"/>
    </row>
    <row r="24" ht="15.75" customHeight="1">
      <c r="A24" s="27" t="s">
        <v>78</v>
      </c>
      <c r="B24" s="14" t="s">
        <v>10</v>
      </c>
      <c r="C24" s="14" t="s">
        <v>11</v>
      </c>
      <c r="D24" s="15" t="s">
        <v>13</v>
      </c>
      <c r="E24" s="15" t="s">
        <v>14</v>
      </c>
      <c r="F24" s="15" t="s">
        <v>66</v>
      </c>
      <c r="G24" s="33" t="s">
        <v>67</v>
      </c>
      <c r="H24" s="33" t="s">
        <v>19</v>
      </c>
      <c r="I24" s="14" t="s">
        <v>68</v>
      </c>
    </row>
    <row r="25" ht="15.75" customHeight="1">
      <c r="A25" s="16"/>
      <c r="B25" s="16" t="s">
        <v>33</v>
      </c>
      <c r="C25" s="16"/>
      <c r="D25" s="17">
        <v>5.0</v>
      </c>
      <c r="E25" s="17">
        <v>3.0</v>
      </c>
      <c r="F25" s="18">
        <v>0.8</v>
      </c>
      <c r="G25" s="35">
        <f t="array" ref="G25">IFERROR(MROUND(INDEX('Program Master'!$E$1:$J$162,MATCH($A$1&amp;$A$24&amp;$B25,'Program Master'!$E$1:$E$162,0),6),2.5),"")</f>
        <v>0</v>
      </c>
      <c r="H25" s="35">
        <f>MROUND((G25*D25/33.3+G25),1)</f>
        <v>0</v>
      </c>
      <c r="I25" s="36"/>
    </row>
    <row r="26" ht="15.75" customHeight="1">
      <c r="A26" s="16"/>
      <c r="B26" s="16" t="s">
        <v>34</v>
      </c>
      <c r="C26" s="16" t="s">
        <v>79</v>
      </c>
      <c r="D26" s="17">
        <v>3.0</v>
      </c>
      <c r="E26" s="17">
        <v>3.0</v>
      </c>
      <c r="F26" s="19">
        <v>7.0</v>
      </c>
      <c r="G26" s="35"/>
      <c r="H26" s="35" t="str">
        <f t="array" ref="H26">IF($G26="","", ROUNDDOWN($G26/INDEX('RPE Chart'!$D$4:$R$14,MATCH($F26,'RPE Chart'!$C$4:$C$14,0),MATCH($D26,'RPE Chart'!$D$3:$R$3,0)),0))</f>
        <v/>
      </c>
      <c r="I26" s="36"/>
    </row>
    <row r="27" ht="15.75" customHeight="1">
      <c r="A27" s="16"/>
      <c r="B27" s="16" t="s">
        <v>36</v>
      </c>
      <c r="C27" s="16" t="s">
        <v>80</v>
      </c>
      <c r="D27" s="17">
        <v>5.0</v>
      </c>
      <c r="E27" s="17">
        <v>4.0</v>
      </c>
      <c r="F27" s="19">
        <v>7.0</v>
      </c>
      <c r="G27" s="35"/>
      <c r="H27" s="35" t="str">
        <f t="array" ref="H27">IF($G27="","", ROUNDDOWN($G27/INDEX('RPE Chart'!$D$4:$R$14,MATCH($F27,'RPE Chart'!$C$4:$C$14,0),MATCH($D27,'RPE Chart'!$D$3:$R$3,0)),0))</f>
        <v/>
      </c>
      <c r="I27" s="36"/>
    </row>
    <row r="28" ht="15.75" customHeight="1">
      <c r="A28" s="16"/>
      <c r="B28" s="16" t="s">
        <v>38</v>
      </c>
      <c r="C28" s="16" t="s">
        <v>81</v>
      </c>
      <c r="D28" s="17">
        <v>8.0</v>
      </c>
      <c r="E28" s="17">
        <v>3.0</v>
      </c>
      <c r="F28" s="19">
        <v>7.0</v>
      </c>
      <c r="G28" s="35"/>
      <c r="H28" s="35" t="str">
        <f t="array" ref="H28">IF($G28="","", ROUNDDOWN($G28/INDEX('RPE Chart'!$D$4:$R$14,MATCH($F28,'RPE Chart'!$C$4:$C$14,0),MATCH($D28,'RPE Chart'!$D$3:$R$3,0)),0))</f>
        <v/>
      </c>
      <c r="I28" s="36"/>
    </row>
    <row r="29" ht="15.75" customHeight="1">
      <c r="A29" s="16"/>
      <c r="B29" s="16" t="s">
        <v>40</v>
      </c>
      <c r="C29" s="16" t="s">
        <v>82</v>
      </c>
      <c r="D29" s="17">
        <v>10.0</v>
      </c>
      <c r="E29" s="17">
        <v>3.0</v>
      </c>
      <c r="F29" s="19">
        <v>8.0</v>
      </c>
      <c r="G29" s="35"/>
      <c r="H29" s="35" t="str">
        <f t="array" ref="H29">IF($G29="","", ROUNDDOWN($G29/INDEX('RPE Chart'!$D$4:$R$14,MATCH($F29,'RPE Chart'!$C$4:$C$14,0),MATCH($D29,'RPE Chart'!$D$3:$R$3,0)),0))</f>
        <v/>
      </c>
      <c r="I29" s="36"/>
    </row>
    <row r="30" ht="15.75" customHeight="1"/>
    <row r="31" ht="15.75" customHeight="1"/>
    <row r="32" ht="15.75" customHeight="1"/>
    <row r="33" ht="15.75" customHeight="1">
      <c r="B33" s="32"/>
    </row>
    <row r="34" ht="15.75" customHeight="1">
      <c r="B34" s="32"/>
    </row>
    <row r="35" ht="15.75" customHeight="1">
      <c r="B35" s="3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E3:G3"/>
    <mergeCell ref="E4:G4"/>
    <mergeCell ref="E5:G5"/>
    <mergeCell ref="E6:G6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" width="23.63"/>
    <col customWidth="1" min="3" max="3" width="18.63"/>
    <col customWidth="1" min="4" max="5" width="12.63"/>
    <col customWidth="1" min="6" max="6" width="17.13"/>
    <col customWidth="1" min="8" max="9" width="26.5"/>
  </cols>
  <sheetData>
    <row r="1" ht="60.75" customHeight="1">
      <c r="A1" s="26" t="s">
        <v>44</v>
      </c>
      <c r="B1" s="1"/>
    </row>
    <row r="2" ht="15.75" customHeight="1">
      <c r="A2" s="27" t="s">
        <v>56</v>
      </c>
      <c r="B2" s="28"/>
      <c r="C2" s="29"/>
      <c r="D2" s="29"/>
      <c r="E2" s="28"/>
      <c r="F2" s="28"/>
      <c r="G2" s="28"/>
    </row>
    <row r="3" ht="15.75" customHeight="1">
      <c r="B3" s="28" t="s">
        <v>10</v>
      </c>
      <c r="C3" s="29" t="s">
        <v>57</v>
      </c>
      <c r="D3" s="29" t="s">
        <v>58</v>
      </c>
      <c r="E3" s="28" t="s">
        <v>59</v>
      </c>
    </row>
    <row r="4" ht="15.75" customHeight="1">
      <c r="B4" s="30" t="s">
        <v>60</v>
      </c>
      <c r="C4" s="31">
        <v>2.0</v>
      </c>
      <c r="D4" s="31">
        <v>10.0</v>
      </c>
      <c r="E4" s="32" t="s">
        <v>61</v>
      </c>
    </row>
    <row r="5" ht="15.75" customHeight="1">
      <c r="B5" s="22" t="s">
        <v>62</v>
      </c>
      <c r="C5" s="31">
        <v>2.0</v>
      </c>
      <c r="D5" s="31">
        <v>10.0</v>
      </c>
      <c r="E5" s="30" t="s">
        <v>63</v>
      </c>
    </row>
    <row r="6" ht="15.75" customHeight="1">
      <c r="B6" s="22" t="s">
        <v>31</v>
      </c>
      <c r="C6" s="31">
        <v>2.0</v>
      </c>
      <c r="D6" s="31">
        <v>10.0</v>
      </c>
      <c r="E6" s="32" t="s">
        <v>64</v>
      </c>
    </row>
    <row r="7" ht="15.75" customHeight="1">
      <c r="B7" s="22"/>
      <c r="C7" s="31"/>
      <c r="D7" s="31"/>
      <c r="E7" s="32"/>
      <c r="F7" s="32"/>
      <c r="G7" s="32"/>
    </row>
    <row r="8" ht="15.75" customHeight="1">
      <c r="B8" s="22"/>
      <c r="C8" s="31"/>
      <c r="D8" s="31"/>
      <c r="E8" s="32"/>
      <c r="F8" s="32"/>
      <c r="G8" s="32"/>
    </row>
    <row r="9" ht="15.75" customHeight="1">
      <c r="A9" s="27" t="s">
        <v>65</v>
      </c>
      <c r="B9" s="14" t="s">
        <v>10</v>
      </c>
      <c r="C9" s="14" t="s">
        <v>11</v>
      </c>
      <c r="D9" s="15" t="s">
        <v>13</v>
      </c>
      <c r="E9" s="15" t="s">
        <v>14</v>
      </c>
      <c r="F9" s="15" t="s">
        <v>66</v>
      </c>
      <c r="G9" s="33" t="s">
        <v>67</v>
      </c>
      <c r="H9" s="33" t="s">
        <v>19</v>
      </c>
      <c r="I9" s="14" t="s">
        <v>68</v>
      </c>
    </row>
    <row r="10" ht="15.75" customHeight="1">
      <c r="A10" s="16"/>
      <c r="B10" s="16" t="s">
        <v>22</v>
      </c>
      <c r="C10" s="16" t="s">
        <v>69</v>
      </c>
      <c r="D10" s="34">
        <v>5.0</v>
      </c>
      <c r="E10" s="34">
        <v>1.0</v>
      </c>
      <c r="F10" s="19">
        <v>7.0</v>
      </c>
      <c r="G10" s="35">
        <f t="array" ref="G10">IFERROR(MROUND(INDEX('Program Master'!$E$1:$J$162,MATCH($A$1&amp;$A$9&amp;$B10,'Program Master'!$E$1:$E$162,0),6),2.5),"")</f>
        <v>0</v>
      </c>
      <c r="H10" s="35">
        <f t="array" ref="H10">IF($G10="","", ROUNDDOWN($G10/INDEX('RPE Chart'!$D$4:$R$14,MATCH($F10,'RPE Chart'!$C$4:$C$14,0),MATCH($D10,'RPE Chart'!$D$3:$R$3,0)),0))</f>
        <v>0</v>
      </c>
      <c r="I10" s="36"/>
    </row>
    <row r="11" ht="15.75" customHeight="1">
      <c r="A11" s="16"/>
      <c r="B11" s="16" t="s">
        <v>23</v>
      </c>
      <c r="C11" s="16" t="s">
        <v>70</v>
      </c>
      <c r="D11" s="17">
        <v>5.0</v>
      </c>
      <c r="E11" s="17">
        <v>1.0</v>
      </c>
      <c r="F11" s="19">
        <v>7.0</v>
      </c>
      <c r="G11" s="35"/>
      <c r="H11" s="35" t="str">
        <f t="array" ref="H11">IF($G11="","", ROUNDDOWN($G11/INDEX('RPE Chart'!$D$4:$R$14,MATCH($F11,'RPE Chart'!$C$4:$C$14,0),MATCH($D11,'RPE Chart'!$D$3:$R$3,0)),0))</f>
        <v/>
      </c>
      <c r="I11" s="36"/>
    </row>
    <row r="12" ht="15.75" customHeight="1">
      <c r="A12" s="16"/>
      <c r="B12" s="16" t="s">
        <v>24</v>
      </c>
      <c r="C12" s="16" t="s">
        <v>71</v>
      </c>
      <c r="D12" s="17">
        <v>5.0</v>
      </c>
      <c r="E12" s="17">
        <v>1.0</v>
      </c>
      <c r="F12" s="19">
        <v>8.0</v>
      </c>
      <c r="G12" s="35">
        <f t="array" ref="G12">IFERROR(MROUND(INDEX('Program Master'!$E$1:$J$162,MATCH($A$1&amp;$A$9&amp;$B12,'Program Master'!$E$1:$E$162,0),6),2.5),"")</f>
        <v>0</v>
      </c>
      <c r="H12" s="35">
        <f t="array" ref="H12">IF($G12="","", ROUNDDOWN($G12/INDEX('RPE Chart'!$D$4:$R$14,MATCH($F12,'RPE Chart'!$C$4:$C$14,0),MATCH($D12,'RPE Chart'!$D$3:$R$3,0)),0))</f>
        <v>0</v>
      </c>
      <c r="I12" s="36"/>
    </row>
    <row r="13" ht="15.75" customHeight="1">
      <c r="A13" s="16"/>
      <c r="B13" s="16" t="s">
        <v>25</v>
      </c>
      <c r="C13" s="16" t="s">
        <v>72</v>
      </c>
      <c r="D13" s="17">
        <v>5.0</v>
      </c>
      <c r="E13" s="17">
        <v>2.0</v>
      </c>
      <c r="F13" s="19">
        <v>7.0</v>
      </c>
      <c r="G13" s="35"/>
      <c r="H13" s="35" t="str">
        <f t="array" ref="H13">IF($G13="","", ROUNDDOWN($G13/INDEX('RPE Chart'!$D$4:$R$14,MATCH($F13,'RPE Chart'!$C$4:$C$14,0),MATCH($D13,'RPE Chart'!$D$3:$R$3,0)),0))</f>
        <v/>
      </c>
      <c r="I13" s="36"/>
    </row>
    <row r="14" ht="15.75" customHeight="1">
      <c r="A14" s="16"/>
      <c r="B14" s="16" t="s">
        <v>26</v>
      </c>
      <c r="C14" s="16"/>
      <c r="D14" s="17">
        <v>8.0</v>
      </c>
      <c r="E14" s="17">
        <v>1.0</v>
      </c>
      <c r="F14" s="19">
        <v>7.0</v>
      </c>
      <c r="G14" s="35"/>
      <c r="H14" s="35" t="str">
        <f t="array" ref="H14">IF($G14="","", ROUNDDOWN($G14/INDEX('RPE Chart'!$D$4:$R$14,MATCH($F14,'RPE Chart'!$C$4:$C$14,0),MATCH($D14,'RPE Chart'!$D$3:$R$3,0)),0))</f>
        <v/>
      </c>
      <c r="I14" s="36"/>
    </row>
    <row r="15" ht="15.75" customHeight="1">
      <c r="A15" s="16"/>
      <c r="B15" s="16"/>
      <c r="C15" s="16"/>
      <c r="D15" s="17"/>
      <c r="E15" s="17"/>
      <c r="F15" s="17"/>
      <c r="G15" s="35"/>
      <c r="H15" s="37"/>
      <c r="I15" s="36"/>
    </row>
    <row r="16" ht="15.75" customHeight="1">
      <c r="A16" s="16"/>
      <c r="B16" s="16"/>
      <c r="C16" s="16"/>
      <c r="D16" s="17"/>
      <c r="E16" s="17"/>
      <c r="F16" s="17"/>
      <c r="G16" s="35"/>
      <c r="H16" s="37"/>
      <c r="I16" s="36"/>
    </row>
    <row r="17" ht="15.75" customHeight="1">
      <c r="A17" s="27" t="s">
        <v>73</v>
      </c>
      <c r="B17" s="14" t="s">
        <v>10</v>
      </c>
      <c r="C17" s="14" t="s">
        <v>11</v>
      </c>
      <c r="D17" s="15" t="s">
        <v>13</v>
      </c>
      <c r="E17" s="15" t="s">
        <v>14</v>
      </c>
      <c r="F17" s="15" t="s">
        <v>66</v>
      </c>
      <c r="G17" s="33" t="s">
        <v>67</v>
      </c>
      <c r="H17" s="33" t="s">
        <v>19</v>
      </c>
      <c r="I17" s="14" t="s">
        <v>68</v>
      </c>
    </row>
    <row r="18" ht="15.75" customHeight="1">
      <c r="A18" s="16"/>
      <c r="B18" s="16" t="s">
        <v>28</v>
      </c>
      <c r="C18" s="16" t="s">
        <v>74</v>
      </c>
      <c r="D18" s="17">
        <v>3.0</v>
      </c>
      <c r="E18" s="17">
        <v>1.0</v>
      </c>
      <c r="F18" s="19">
        <v>8.0</v>
      </c>
      <c r="G18" s="35"/>
      <c r="H18" s="35" t="str">
        <f t="array" ref="H18">IF($G18="","", ROUNDDOWN($G18/INDEX('RPE Chart'!$D$4:$R$14,MATCH($F18,'RPE Chart'!$C$4:$C$14,0),MATCH($D18,'RPE Chart'!$D$3:$R$3,0)),0))</f>
        <v/>
      </c>
      <c r="I18" s="36" t="s">
        <v>75</v>
      </c>
    </row>
    <row r="19" ht="15.75" customHeight="1">
      <c r="A19" s="16"/>
      <c r="B19" s="16" t="s">
        <v>24</v>
      </c>
      <c r="C19" s="16" t="s">
        <v>76</v>
      </c>
      <c r="D19" s="17">
        <v>1.0</v>
      </c>
      <c r="E19" s="17">
        <v>1.0</v>
      </c>
      <c r="F19" s="19">
        <v>8.0</v>
      </c>
      <c r="G19" s="35">
        <f t="array" ref="G19">IFERROR(MROUND(INDEX('Program Master'!$E$1:$J$162,MATCH($A$1&amp;$A$17&amp;$B19,'Program Master'!$E$1:$E$162,0),6),2.5),"")</f>
        <v>0</v>
      </c>
      <c r="H19" s="35">
        <f t="array" ref="H19">IF($G19="","", ROUNDDOWN($G19/INDEX('RPE Chart'!$D$4:$R$14,MATCH($F19,'RPE Chart'!$C$4:$C$14,0),MATCH($D19,'RPE Chart'!$D$3:$R$3,0)),0))</f>
        <v>0</v>
      </c>
      <c r="I19" s="36"/>
    </row>
    <row r="20" ht="15.75" customHeight="1">
      <c r="A20" s="16"/>
      <c r="B20" s="16" t="s">
        <v>29</v>
      </c>
      <c r="C20" s="16" t="s">
        <v>77</v>
      </c>
      <c r="D20" s="17">
        <v>5.0</v>
      </c>
      <c r="E20" s="17">
        <v>2.0</v>
      </c>
      <c r="F20" s="19">
        <v>7.0</v>
      </c>
      <c r="G20" s="35"/>
      <c r="H20" s="35" t="str">
        <f t="array" ref="H20">IF($G20="","", ROUNDDOWN($G20/INDEX('RPE Chart'!$D$4:$R$14,MATCH($F20,'RPE Chart'!$C$4:$C$14,0),MATCH($D20,'RPE Chart'!$D$3:$R$3,0)),0))</f>
        <v/>
      </c>
      <c r="I20" s="36"/>
    </row>
    <row r="21" ht="15.75" customHeight="1">
      <c r="A21" s="16"/>
      <c r="B21" s="16" t="s">
        <v>31</v>
      </c>
      <c r="C21" s="16"/>
      <c r="D21" s="17">
        <v>8.0</v>
      </c>
      <c r="E21" s="17">
        <v>1.0</v>
      </c>
      <c r="F21" s="19">
        <v>7.0</v>
      </c>
      <c r="G21" s="35"/>
      <c r="H21" s="35" t="str">
        <f t="array" ref="H21">IF($G21="","", ROUNDDOWN($G21/INDEX('RPE Chart'!$D$4:$R$14,MATCH($F21,'RPE Chart'!$C$4:$C$14,0),MATCH($D21,'RPE Chart'!$D$3:$R$3,0)),0))</f>
        <v/>
      </c>
      <c r="I21" s="36"/>
    </row>
    <row r="22" ht="15.75" customHeight="1">
      <c r="G22" s="21"/>
      <c r="H22" s="21"/>
    </row>
    <row r="23" ht="15.75" customHeight="1">
      <c r="G23" s="21"/>
      <c r="H23" s="21"/>
    </row>
    <row r="24" ht="15.75" customHeight="1">
      <c r="A24" s="27" t="s">
        <v>78</v>
      </c>
      <c r="B24" s="14" t="s">
        <v>10</v>
      </c>
      <c r="C24" s="14" t="s">
        <v>11</v>
      </c>
      <c r="D24" s="15" t="s">
        <v>13</v>
      </c>
      <c r="E24" s="15" t="s">
        <v>14</v>
      </c>
      <c r="F24" s="15" t="s">
        <v>66</v>
      </c>
      <c r="G24" s="33" t="s">
        <v>67</v>
      </c>
      <c r="H24" s="33" t="s">
        <v>19</v>
      </c>
      <c r="I24" s="14" t="s">
        <v>68</v>
      </c>
    </row>
    <row r="25" ht="15.75" customHeight="1">
      <c r="A25" s="16"/>
      <c r="B25" s="16" t="s">
        <v>33</v>
      </c>
      <c r="C25" s="16"/>
      <c r="D25" s="17">
        <v>3.0</v>
      </c>
      <c r="E25" s="17">
        <v>1.0</v>
      </c>
      <c r="F25" s="19">
        <v>6.0</v>
      </c>
      <c r="G25" s="35">
        <f t="array" ref="G25">IFERROR(MROUND(INDEX('Program Master'!$E$1:$J$162,MATCH($A$1&amp;$A$24&amp;$B25,'Program Master'!$E$1:$E$162,0),6),2.5),"")</f>
        <v>0</v>
      </c>
      <c r="H25" s="35">
        <f t="array" ref="H25">IF($G25="","", ROUNDDOWN($G25/INDEX('RPE Chart'!$D$4:$R$14,MATCH($F25,'RPE Chart'!$C$4:$C$14,0),MATCH($D25,'RPE Chart'!$D$3:$R$3,0)),0))</f>
        <v>0</v>
      </c>
      <c r="I25" s="36"/>
    </row>
    <row r="26" ht="15.75" customHeight="1">
      <c r="A26" s="16"/>
      <c r="B26" s="16" t="s">
        <v>34</v>
      </c>
      <c r="C26" s="16" t="s">
        <v>79</v>
      </c>
      <c r="D26" s="17">
        <v>3.0</v>
      </c>
      <c r="E26" s="17">
        <v>3.0</v>
      </c>
      <c r="F26" s="19">
        <v>7.0</v>
      </c>
      <c r="G26" s="35"/>
      <c r="H26" s="35" t="str">
        <f t="array" ref="H26">IF($G26="","", ROUNDDOWN($G26/INDEX('RPE Chart'!$D$4:$R$14,MATCH($F26,'RPE Chart'!$C$4:$C$14,0),MATCH($D26,'RPE Chart'!$D$3:$R$3,0)),0))</f>
        <v/>
      </c>
      <c r="I26" s="36"/>
    </row>
    <row r="27" ht="15.75" customHeight="1">
      <c r="A27" s="16"/>
      <c r="B27" s="16" t="s">
        <v>36</v>
      </c>
      <c r="C27" s="16" t="s">
        <v>80</v>
      </c>
      <c r="D27" s="17">
        <v>5.0</v>
      </c>
      <c r="E27" s="17">
        <v>3.0</v>
      </c>
      <c r="F27" s="19">
        <v>7.0</v>
      </c>
      <c r="G27" s="35"/>
      <c r="H27" s="35" t="str">
        <f t="array" ref="H27">IF($G27="","", ROUNDDOWN($G27/INDEX('RPE Chart'!$D$4:$R$14,MATCH($F27,'RPE Chart'!$C$4:$C$14,0),MATCH($D27,'RPE Chart'!$D$3:$R$3,0)),0))</f>
        <v/>
      </c>
      <c r="I27" s="36"/>
    </row>
    <row r="28" ht="15.75" customHeight="1">
      <c r="A28" s="16"/>
      <c r="B28" s="16" t="s">
        <v>38</v>
      </c>
      <c r="C28" s="16" t="s">
        <v>81</v>
      </c>
      <c r="D28" s="17">
        <v>8.0</v>
      </c>
      <c r="E28" s="17">
        <v>3.0</v>
      </c>
      <c r="F28" s="19">
        <v>7.0</v>
      </c>
      <c r="G28" s="35"/>
      <c r="H28" s="35" t="str">
        <f t="array" ref="H28">IF($G28="","", ROUNDDOWN($G28/INDEX('RPE Chart'!$D$4:$R$14,MATCH($F28,'RPE Chart'!$C$4:$C$14,0),MATCH($D28,'RPE Chart'!$D$3:$R$3,0)),0))</f>
        <v/>
      </c>
      <c r="I28" s="36"/>
    </row>
    <row r="29" ht="15.75" customHeight="1">
      <c r="A29" s="16"/>
      <c r="B29" s="16" t="s">
        <v>40</v>
      </c>
      <c r="C29" s="16" t="s">
        <v>82</v>
      </c>
      <c r="D29" s="17">
        <v>5.0</v>
      </c>
      <c r="E29" s="17">
        <v>3.0</v>
      </c>
      <c r="F29" s="19">
        <v>7.0</v>
      </c>
      <c r="G29" s="35"/>
      <c r="H29" s="35" t="str">
        <f t="array" ref="H29">IF($G29="","", ROUNDDOWN($G29/INDEX('RPE Chart'!$D$4:$R$14,MATCH($F29,'RPE Chart'!$C$4:$C$14,0),MATCH($D29,'RPE Chart'!$D$3:$R$3,0)),0))</f>
        <v/>
      </c>
      <c r="I29" s="36"/>
    </row>
    <row r="30" ht="15.75" customHeight="1"/>
    <row r="31" ht="15.75" customHeight="1"/>
    <row r="32" ht="15.75" customHeight="1"/>
    <row r="33" ht="15.75" customHeight="1">
      <c r="B33" s="32"/>
    </row>
    <row r="34" ht="15.75" customHeight="1">
      <c r="B34" s="32"/>
    </row>
    <row r="35" ht="15.75" customHeight="1">
      <c r="B35" s="3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E3:G3"/>
    <mergeCell ref="E4:G4"/>
    <mergeCell ref="E5:G5"/>
    <mergeCell ref="E6:G6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" width="23.63"/>
    <col customWidth="1" min="3" max="3" width="18.63"/>
    <col customWidth="1" min="4" max="5" width="12.63"/>
    <col customWidth="1" min="6" max="6" width="17.13"/>
    <col customWidth="1" min="8" max="9" width="26.5"/>
  </cols>
  <sheetData>
    <row r="1" ht="60.75" customHeight="1">
      <c r="A1" s="26" t="s">
        <v>45</v>
      </c>
      <c r="B1" s="1"/>
    </row>
    <row r="2" ht="15.75" customHeight="1">
      <c r="A2" s="27" t="s">
        <v>56</v>
      </c>
      <c r="B2" s="28"/>
      <c r="C2" s="29"/>
      <c r="D2" s="29"/>
      <c r="E2" s="28"/>
      <c r="F2" s="28"/>
      <c r="G2" s="28"/>
    </row>
    <row r="3" ht="15.75" customHeight="1">
      <c r="B3" s="28" t="s">
        <v>10</v>
      </c>
      <c r="C3" s="29" t="s">
        <v>57</v>
      </c>
      <c r="D3" s="29" t="s">
        <v>58</v>
      </c>
      <c r="E3" s="28" t="s">
        <v>59</v>
      </c>
    </row>
    <row r="4" ht="15.75" customHeight="1">
      <c r="B4" s="30" t="s">
        <v>60</v>
      </c>
      <c r="C4" s="31">
        <v>2.0</v>
      </c>
      <c r="D4" s="31">
        <v>10.0</v>
      </c>
      <c r="E4" s="32" t="s">
        <v>61</v>
      </c>
    </row>
    <row r="5" ht="15.75" customHeight="1">
      <c r="B5" s="22" t="s">
        <v>62</v>
      </c>
      <c r="C5" s="31">
        <v>2.0</v>
      </c>
      <c r="D5" s="31">
        <v>10.0</v>
      </c>
      <c r="E5" s="30" t="s">
        <v>63</v>
      </c>
    </row>
    <row r="6" ht="15.75" customHeight="1">
      <c r="B6" s="22" t="s">
        <v>31</v>
      </c>
      <c r="C6" s="31">
        <v>2.0</v>
      </c>
      <c r="D6" s="31">
        <v>10.0</v>
      </c>
      <c r="E6" s="32" t="s">
        <v>64</v>
      </c>
    </row>
    <row r="7" ht="15.75" customHeight="1">
      <c r="B7" s="22"/>
      <c r="C7" s="31"/>
      <c r="D7" s="31"/>
      <c r="E7" s="32"/>
      <c r="F7" s="32"/>
      <c r="G7" s="32"/>
    </row>
    <row r="8" ht="15.75" customHeight="1">
      <c r="B8" s="22"/>
      <c r="C8" s="31"/>
      <c r="D8" s="31"/>
      <c r="E8" s="32"/>
      <c r="F8" s="32"/>
      <c r="G8" s="32"/>
    </row>
    <row r="9" ht="15.75" customHeight="1">
      <c r="A9" s="27" t="s">
        <v>65</v>
      </c>
      <c r="B9" s="14" t="s">
        <v>10</v>
      </c>
      <c r="C9" s="14" t="s">
        <v>11</v>
      </c>
      <c r="D9" s="15" t="s">
        <v>13</v>
      </c>
      <c r="E9" s="15" t="s">
        <v>14</v>
      </c>
      <c r="F9" s="38" t="s">
        <v>66</v>
      </c>
      <c r="G9" s="33" t="s">
        <v>67</v>
      </c>
      <c r="H9" s="33" t="s">
        <v>19</v>
      </c>
      <c r="I9" s="14" t="s">
        <v>68</v>
      </c>
    </row>
    <row r="10" ht="15.75" customHeight="1">
      <c r="A10" s="16"/>
      <c r="B10" s="16" t="s">
        <v>22</v>
      </c>
      <c r="C10" s="16" t="s">
        <v>69</v>
      </c>
      <c r="D10" s="34">
        <v>5.0</v>
      </c>
      <c r="E10" s="34">
        <v>1.0</v>
      </c>
      <c r="F10" s="18">
        <v>0.825</v>
      </c>
      <c r="G10" s="35">
        <f t="array" ref="G10">IFERROR(MROUND(INDEX('Program Master'!$E$1:$J$162,MATCH($A$1&amp;$A$9&amp;$B10,'Program Master'!$E$1:$E$162,0),6),2.5),"")</f>
        <v>0</v>
      </c>
      <c r="H10" s="35">
        <f>MROUND((G10*D10/33.3+G10),1)</f>
        <v>0</v>
      </c>
      <c r="I10" s="36" t="s">
        <v>83</v>
      </c>
    </row>
    <row r="11" ht="15.75" customHeight="1">
      <c r="A11" s="16"/>
      <c r="B11" s="16" t="s">
        <v>23</v>
      </c>
      <c r="C11" s="16" t="s">
        <v>70</v>
      </c>
      <c r="D11" s="17">
        <v>5.0</v>
      </c>
      <c r="E11" s="17">
        <v>1.0</v>
      </c>
      <c r="F11" s="19">
        <v>7.0</v>
      </c>
      <c r="G11" s="35"/>
      <c r="H11" s="35" t="str">
        <f t="array" ref="H11">IF($G11="","", ROUNDDOWN($G11/INDEX('RPE Chart'!$D$4:$R$14,MATCH($F11,'RPE Chart'!$C$4:$C$14,0),MATCH($D11,'RPE Chart'!$D$3:$R$3,0)),0))</f>
        <v/>
      </c>
      <c r="I11" s="36"/>
    </row>
    <row r="12" ht="15.75" customHeight="1">
      <c r="A12" s="16"/>
      <c r="B12" s="16" t="s">
        <v>24</v>
      </c>
      <c r="C12" s="16" t="s">
        <v>71</v>
      </c>
      <c r="D12" s="17">
        <v>5.0</v>
      </c>
      <c r="E12" s="17">
        <v>1.0</v>
      </c>
      <c r="F12" s="18">
        <v>0.825</v>
      </c>
      <c r="G12" s="35">
        <f t="array" ref="G12">IFERROR(MROUND(INDEX('Program Master'!$E$1:$J$162,MATCH($A$1&amp;$A$9&amp;$B12,'Program Master'!$E$1:$E$162,0),6),2.5),"")</f>
        <v>0</v>
      </c>
      <c r="H12" s="35">
        <f>MROUND((G12*D12/40+G12),1)</f>
        <v>0</v>
      </c>
      <c r="I12" s="36" t="s">
        <v>83</v>
      </c>
    </row>
    <row r="13" ht="15.75" customHeight="1">
      <c r="A13" s="16"/>
      <c r="B13" s="16" t="s">
        <v>25</v>
      </c>
      <c r="C13" s="16" t="s">
        <v>72</v>
      </c>
      <c r="D13" s="17">
        <v>5.0</v>
      </c>
      <c r="E13" s="17">
        <v>2.0</v>
      </c>
      <c r="F13" s="19">
        <v>7.0</v>
      </c>
      <c r="G13" s="35"/>
      <c r="H13" s="35" t="str">
        <f t="array" ref="H13">IF($G13="","", ROUNDDOWN($G13/INDEX('RPE Chart'!$D$4:$R$14,MATCH($F13,'RPE Chart'!$C$4:$C$14,0),MATCH($D13,'RPE Chart'!$D$3:$R$3,0)),0))</f>
        <v/>
      </c>
      <c r="I13" s="36"/>
    </row>
    <row r="14" ht="15.75" customHeight="1">
      <c r="A14" s="16"/>
      <c r="B14" s="16" t="s">
        <v>26</v>
      </c>
      <c r="C14" s="16"/>
      <c r="D14" s="17">
        <v>8.0</v>
      </c>
      <c r="E14" s="17">
        <v>1.0</v>
      </c>
      <c r="F14" s="19">
        <v>7.0</v>
      </c>
      <c r="G14" s="35"/>
      <c r="H14" s="35" t="str">
        <f t="array" ref="H14">IF($G14="","", ROUNDDOWN($G14/INDEX('RPE Chart'!$D$4:$R$14,MATCH($F14,'RPE Chart'!$C$4:$C$14,0),MATCH($D14,'RPE Chart'!$D$3:$R$3,0)),0))</f>
        <v/>
      </c>
      <c r="I14" s="36"/>
    </row>
    <row r="15" ht="15.75" customHeight="1">
      <c r="A15" s="16"/>
      <c r="B15" s="16"/>
      <c r="C15" s="16"/>
      <c r="D15" s="17"/>
      <c r="E15" s="17"/>
      <c r="F15" s="17"/>
      <c r="G15" s="35"/>
      <c r="H15" s="37"/>
      <c r="I15" s="36"/>
    </row>
    <row r="16" ht="15.75" customHeight="1">
      <c r="A16" s="16"/>
      <c r="B16" s="16"/>
      <c r="C16" s="16"/>
      <c r="D16" s="17"/>
      <c r="E16" s="17"/>
      <c r="F16" s="17"/>
      <c r="G16" s="35"/>
      <c r="H16" s="37"/>
      <c r="I16" s="36"/>
    </row>
    <row r="17" ht="15.75" customHeight="1">
      <c r="A17" s="27" t="s">
        <v>73</v>
      </c>
      <c r="B17" s="14" t="s">
        <v>10</v>
      </c>
      <c r="C17" s="14" t="s">
        <v>11</v>
      </c>
      <c r="D17" s="15" t="s">
        <v>13</v>
      </c>
      <c r="E17" s="15" t="s">
        <v>14</v>
      </c>
      <c r="F17" s="15" t="s">
        <v>66</v>
      </c>
      <c r="G17" s="33" t="s">
        <v>67</v>
      </c>
      <c r="H17" s="33" t="s">
        <v>19</v>
      </c>
      <c r="I17" s="14" t="s">
        <v>68</v>
      </c>
    </row>
    <row r="18" ht="15.75" customHeight="1">
      <c r="A18" s="16"/>
      <c r="B18" s="16" t="s">
        <v>28</v>
      </c>
      <c r="C18" s="16" t="s">
        <v>74</v>
      </c>
      <c r="D18" s="17">
        <v>3.0</v>
      </c>
      <c r="E18" s="17">
        <v>1.0</v>
      </c>
      <c r="F18" s="19">
        <v>8.0</v>
      </c>
      <c r="G18" s="35"/>
      <c r="H18" s="35" t="str">
        <f t="array" ref="H18">IF($G18="","", ROUNDDOWN($G18/INDEX('RPE Chart'!$D$4:$R$14,MATCH($F18,'RPE Chart'!$C$4:$C$14,0),MATCH($D18,'RPE Chart'!$D$3:$R$3,0)),0))</f>
        <v/>
      </c>
      <c r="I18" s="36" t="s">
        <v>75</v>
      </c>
    </row>
    <row r="19" ht="15.75" customHeight="1">
      <c r="A19" s="16"/>
      <c r="B19" s="16" t="s">
        <v>24</v>
      </c>
      <c r="C19" s="16"/>
      <c r="D19" s="17">
        <v>1.0</v>
      </c>
      <c r="E19" s="17">
        <v>1.0</v>
      </c>
      <c r="F19" s="19">
        <v>9.0</v>
      </c>
      <c r="G19" s="35">
        <f t="array" ref="G19">IFERROR(MROUND(INDEX('Program Master'!$E$1:$J$162,MATCH($A$1&amp;$A$17&amp;$B19,'Program Master'!$E$1:$E$162,0),6),2.5),"")</f>
        <v>0</v>
      </c>
      <c r="H19" s="35">
        <f t="array" ref="H19">IF($G19="","", ROUNDDOWN($G19/INDEX('RPE Chart'!$D$4:$R$12,MATCH($F19,'RPE Chart'!$C$4:$C$12,0),MATCH($D19,'RPE Chart'!$D$3:$R$3,0)),0))</f>
        <v>0</v>
      </c>
      <c r="I19" s="36"/>
    </row>
    <row r="20" ht="15.75" customHeight="1">
      <c r="A20" s="16"/>
      <c r="B20" s="16" t="s">
        <v>29</v>
      </c>
      <c r="C20" s="16" t="s">
        <v>77</v>
      </c>
      <c r="D20" s="17">
        <v>5.0</v>
      </c>
      <c r="E20" s="17">
        <v>3.0</v>
      </c>
      <c r="F20" s="19">
        <v>7.0</v>
      </c>
      <c r="G20" s="35"/>
      <c r="H20" s="35" t="str">
        <f t="array" ref="H20">IF($G20="","", ROUNDDOWN($G20/INDEX('RPE Chart'!$D$4:$R$14,MATCH($F20,'RPE Chart'!$C$4:$C$14,0),MATCH($D20,'RPE Chart'!$D$3:$R$3,0)),0))</f>
        <v/>
      </c>
      <c r="I20" s="36"/>
    </row>
    <row r="21" ht="15.75" customHeight="1">
      <c r="A21" s="16"/>
      <c r="B21" s="16" t="s">
        <v>31</v>
      </c>
      <c r="C21" s="16"/>
      <c r="D21" s="17">
        <v>8.0</v>
      </c>
      <c r="E21" s="17">
        <v>1.0</v>
      </c>
      <c r="F21" s="19">
        <v>7.0</v>
      </c>
      <c r="G21" s="35"/>
      <c r="H21" s="35" t="str">
        <f t="array" ref="H21">IF($G21="","", ROUNDDOWN($G21/INDEX('RPE Chart'!$D$4:$R$14,MATCH($F21,'RPE Chart'!$C$4:$C$14,0),MATCH($D21,'RPE Chart'!$D$3:$R$3,0)),0))</f>
        <v/>
      </c>
      <c r="I21" s="36"/>
    </row>
    <row r="22" ht="15.75" customHeight="1">
      <c r="G22" s="21"/>
      <c r="H22" s="21"/>
    </row>
    <row r="23" ht="15.75" customHeight="1">
      <c r="G23" s="21"/>
      <c r="H23" s="21"/>
    </row>
    <row r="24" ht="15.75" customHeight="1">
      <c r="A24" s="27" t="s">
        <v>78</v>
      </c>
      <c r="B24" s="14" t="s">
        <v>10</v>
      </c>
      <c r="C24" s="14" t="s">
        <v>11</v>
      </c>
      <c r="D24" s="15" t="s">
        <v>13</v>
      </c>
      <c r="E24" s="15" t="s">
        <v>14</v>
      </c>
      <c r="F24" s="15" t="s">
        <v>66</v>
      </c>
      <c r="G24" s="33" t="s">
        <v>67</v>
      </c>
      <c r="H24" s="33" t="s">
        <v>19</v>
      </c>
      <c r="I24" s="14" t="s">
        <v>68</v>
      </c>
    </row>
    <row r="25" ht="15.75" customHeight="1">
      <c r="A25" s="16"/>
      <c r="B25" s="16" t="s">
        <v>33</v>
      </c>
      <c r="C25" s="16"/>
      <c r="D25" s="17">
        <v>5.0</v>
      </c>
      <c r="E25" s="17">
        <v>1.0</v>
      </c>
      <c r="F25" s="18">
        <v>0.825</v>
      </c>
      <c r="G25" s="35">
        <f t="array" ref="G25">IFERROR(MROUND(INDEX('Program Master'!$E$1:$J$162,MATCH($A$1&amp;$A$24&amp;$B25,'Program Master'!$E$1:$E$162,0),6),2.5),"")</f>
        <v>0</v>
      </c>
      <c r="H25" s="35">
        <f>MROUND((G25*D25/33.3+G25),1)</f>
        <v>0</v>
      </c>
      <c r="I25" s="36" t="s">
        <v>83</v>
      </c>
    </row>
    <row r="26" ht="15.75" customHeight="1">
      <c r="A26" s="16"/>
      <c r="B26" s="16" t="s">
        <v>34</v>
      </c>
      <c r="C26" s="16" t="s">
        <v>79</v>
      </c>
      <c r="D26" s="17">
        <v>3.0</v>
      </c>
      <c r="E26" s="17">
        <v>3.0</v>
      </c>
      <c r="F26" s="19">
        <v>7.0</v>
      </c>
      <c r="G26" s="35"/>
      <c r="H26" s="35" t="str">
        <f t="array" ref="H26">IF($G26="","", ROUNDDOWN($G26/INDEX('RPE Chart'!$D$4:$R$14,MATCH($F26,'RPE Chart'!$C$4:$C$14,0),MATCH($D26,'RPE Chart'!$D$3:$R$3,0)),0))</f>
        <v/>
      </c>
      <c r="I26" s="36"/>
    </row>
    <row r="27" ht="15.75" customHeight="1">
      <c r="A27" s="16"/>
      <c r="B27" s="16" t="s">
        <v>36</v>
      </c>
      <c r="C27" s="16" t="s">
        <v>80</v>
      </c>
      <c r="D27" s="17">
        <v>5.0</v>
      </c>
      <c r="E27" s="17">
        <v>3.0</v>
      </c>
      <c r="F27" s="19">
        <v>7.0</v>
      </c>
      <c r="G27" s="35"/>
      <c r="H27" s="35" t="str">
        <f t="array" ref="H27">IF($G27="","", ROUNDDOWN($G27/INDEX('RPE Chart'!$D$4:$R$14,MATCH($F27,'RPE Chart'!$C$4:$C$14,0),MATCH($D27,'RPE Chart'!$D$3:$R$3,0)),0))</f>
        <v/>
      </c>
      <c r="I27" s="36"/>
    </row>
    <row r="28" ht="15.75" customHeight="1">
      <c r="A28" s="16"/>
      <c r="B28" s="16" t="s">
        <v>38</v>
      </c>
      <c r="C28" s="16" t="s">
        <v>81</v>
      </c>
      <c r="D28" s="17">
        <v>8.0</v>
      </c>
      <c r="E28" s="17">
        <v>3.0</v>
      </c>
      <c r="F28" s="19">
        <v>7.0</v>
      </c>
      <c r="G28" s="35"/>
      <c r="H28" s="35" t="str">
        <f t="array" ref="H28">IF($G28="","", ROUNDDOWN($G28/INDEX('RPE Chart'!$D$4:$R$14,MATCH($F28,'RPE Chart'!$C$4:$C$14,0),MATCH($D28,'RPE Chart'!$D$3:$R$3,0)),0))</f>
        <v/>
      </c>
      <c r="I28" s="36"/>
    </row>
    <row r="29" ht="15.75" customHeight="1">
      <c r="A29" s="16"/>
      <c r="B29" s="16" t="s">
        <v>40</v>
      </c>
      <c r="C29" s="16" t="s">
        <v>82</v>
      </c>
      <c r="D29" s="17">
        <v>5.0</v>
      </c>
      <c r="E29" s="17">
        <v>3.0</v>
      </c>
      <c r="F29" s="19">
        <v>7.0</v>
      </c>
      <c r="G29" s="35"/>
      <c r="H29" s="35" t="str">
        <f t="array" ref="H29">IF($G29="","", ROUNDDOWN($G29/INDEX('RPE Chart'!$D$4:$R$14,MATCH($F29,'RPE Chart'!$C$4:$C$14,0),MATCH($D29,'RPE Chart'!$D$3:$R$3,0)),0))</f>
        <v/>
      </c>
      <c r="I29" s="36"/>
    </row>
    <row r="30" ht="15.75" customHeight="1"/>
    <row r="31" ht="15.75" customHeight="1"/>
    <row r="32" ht="15.75" customHeight="1"/>
    <row r="33" ht="15.75" customHeight="1">
      <c r="B33" s="32"/>
    </row>
    <row r="34" ht="15.75" customHeight="1">
      <c r="B34" s="32"/>
    </row>
    <row r="35" ht="15.75" customHeight="1">
      <c r="B35" s="3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E3:G3"/>
    <mergeCell ref="E4:G4"/>
    <mergeCell ref="E5:G5"/>
    <mergeCell ref="E6:G6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" width="23.63"/>
    <col customWidth="1" min="3" max="3" width="18.63"/>
    <col customWidth="1" min="4" max="5" width="12.63"/>
    <col customWidth="1" min="6" max="6" width="17.13"/>
    <col customWidth="1" min="8" max="9" width="26.5"/>
  </cols>
  <sheetData>
    <row r="1" ht="60.75" customHeight="1">
      <c r="A1" s="26" t="s">
        <v>46</v>
      </c>
      <c r="B1" s="1"/>
    </row>
    <row r="2" ht="15.75" customHeight="1">
      <c r="A2" s="27" t="s">
        <v>56</v>
      </c>
      <c r="B2" s="28"/>
      <c r="C2" s="29"/>
      <c r="D2" s="29"/>
      <c r="E2" s="28"/>
      <c r="F2" s="28"/>
      <c r="G2" s="28"/>
    </row>
    <row r="3" ht="15.75" customHeight="1">
      <c r="B3" s="28" t="s">
        <v>10</v>
      </c>
      <c r="C3" s="29" t="s">
        <v>57</v>
      </c>
      <c r="D3" s="29" t="s">
        <v>58</v>
      </c>
      <c r="E3" s="28" t="s">
        <v>59</v>
      </c>
    </row>
    <row r="4" ht="15.75" customHeight="1">
      <c r="B4" s="30" t="s">
        <v>60</v>
      </c>
      <c r="C4" s="31">
        <v>2.0</v>
      </c>
      <c r="D4" s="31">
        <v>10.0</v>
      </c>
      <c r="E4" s="32" t="s">
        <v>61</v>
      </c>
    </row>
    <row r="5" ht="15.75" customHeight="1">
      <c r="B5" s="22" t="s">
        <v>62</v>
      </c>
      <c r="C5" s="31">
        <v>2.0</v>
      </c>
      <c r="D5" s="31">
        <v>10.0</v>
      </c>
      <c r="E5" s="30" t="s">
        <v>63</v>
      </c>
    </row>
    <row r="6" ht="15.75" customHeight="1">
      <c r="B6" s="22" t="s">
        <v>31</v>
      </c>
      <c r="C6" s="31">
        <v>2.0</v>
      </c>
      <c r="D6" s="31">
        <v>10.0</v>
      </c>
      <c r="E6" s="32" t="s">
        <v>64</v>
      </c>
    </row>
    <row r="7" ht="15.75" customHeight="1">
      <c r="B7" s="22"/>
      <c r="C7" s="31"/>
      <c r="D7" s="31"/>
      <c r="E7" s="32"/>
      <c r="F7" s="32"/>
      <c r="G7" s="32"/>
    </row>
    <row r="8" ht="15.75" customHeight="1">
      <c r="B8" s="22"/>
      <c r="C8" s="31"/>
      <c r="D8" s="31"/>
      <c r="E8" s="32"/>
      <c r="F8" s="32"/>
      <c r="G8" s="32"/>
    </row>
    <row r="9" ht="15.75" customHeight="1">
      <c r="A9" s="27" t="s">
        <v>65</v>
      </c>
      <c r="B9" s="14" t="s">
        <v>10</v>
      </c>
      <c r="C9" s="14" t="s">
        <v>11</v>
      </c>
      <c r="D9" s="15" t="s">
        <v>13</v>
      </c>
      <c r="E9" s="15" t="s">
        <v>14</v>
      </c>
      <c r="F9" s="38" t="s">
        <v>66</v>
      </c>
      <c r="G9" s="33" t="s">
        <v>67</v>
      </c>
      <c r="H9" s="33" t="s">
        <v>19</v>
      </c>
      <c r="I9" s="14" t="s">
        <v>68</v>
      </c>
    </row>
    <row r="10" ht="15.75" customHeight="1">
      <c r="A10" s="16"/>
      <c r="B10" s="16" t="s">
        <v>22</v>
      </c>
      <c r="C10" s="16" t="s">
        <v>69</v>
      </c>
      <c r="D10" s="34">
        <v>5.0</v>
      </c>
      <c r="E10" s="34">
        <v>1.0</v>
      </c>
      <c r="F10" s="18">
        <v>0.85</v>
      </c>
      <c r="G10" s="35">
        <f t="array" ref="G10">IFERROR(MROUND(INDEX('Program Master'!$E$1:$J$162,MATCH($A$1&amp;$A$9&amp;$B10,'Program Master'!$E$1:$E$162,0),6),2.5),"")</f>
        <v>0</v>
      </c>
      <c r="H10" s="35">
        <f>MROUND((G10*D10/33.3+G10),1)</f>
        <v>0</v>
      </c>
      <c r="I10" s="36" t="s">
        <v>83</v>
      </c>
    </row>
    <row r="11" ht="15.75" customHeight="1">
      <c r="A11" s="16"/>
      <c r="B11" s="16" t="s">
        <v>23</v>
      </c>
      <c r="C11" s="16" t="s">
        <v>70</v>
      </c>
      <c r="D11" s="17">
        <v>5.0</v>
      </c>
      <c r="E11" s="17">
        <v>1.0</v>
      </c>
      <c r="F11" s="19">
        <v>7.0</v>
      </c>
      <c r="G11" s="35"/>
      <c r="H11" s="35" t="str">
        <f t="array" ref="H11">IF($G11="","", ROUNDDOWN($G11/INDEX('RPE Chart'!$D$4:$R$14,MATCH($F11,'RPE Chart'!$C$4:$C$14,0),MATCH($D11,'RPE Chart'!$D$3:$R$3,0)),0))</f>
        <v/>
      </c>
      <c r="I11" s="36"/>
    </row>
    <row r="12" ht="15.75" customHeight="1">
      <c r="A12" s="16"/>
      <c r="B12" s="16" t="s">
        <v>24</v>
      </c>
      <c r="C12" s="16" t="s">
        <v>71</v>
      </c>
      <c r="D12" s="17">
        <v>5.0</v>
      </c>
      <c r="E12" s="17">
        <v>1.0</v>
      </c>
      <c r="F12" s="18">
        <v>0.85</v>
      </c>
      <c r="G12" s="35">
        <f t="array" ref="G12">IFERROR(MROUND(INDEX('Program Master'!$E$1:$J$162,MATCH($A$1&amp;$A$9&amp;$B12,'Program Master'!$E$1:$E$162,0),6),2.5),"")</f>
        <v>0</v>
      </c>
      <c r="H12" s="35">
        <f>MROUND((G12*D12/40+G12),1)</f>
        <v>0</v>
      </c>
      <c r="I12" s="36" t="s">
        <v>83</v>
      </c>
    </row>
    <row r="13" ht="15.75" customHeight="1">
      <c r="A13" s="16"/>
      <c r="B13" s="16" t="s">
        <v>25</v>
      </c>
      <c r="C13" s="16" t="s">
        <v>72</v>
      </c>
      <c r="D13" s="17">
        <v>5.0</v>
      </c>
      <c r="E13" s="17">
        <v>2.0</v>
      </c>
      <c r="F13" s="19">
        <v>7.0</v>
      </c>
      <c r="G13" s="35"/>
      <c r="H13" s="35" t="str">
        <f t="array" ref="H13">IF($G13="","", ROUNDDOWN($G13/INDEX('RPE Chart'!$D$4:$R$14,MATCH($F13,'RPE Chart'!$C$4:$C$14,0),MATCH($D13,'RPE Chart'!$D$3:$R$3,0)),0))</f>
        <v/>
      </c>
      <c r="I13" s="36"/>
    </row>
    <row r="14" ht="15.75" customHeight="1">
      <c r="A14" s="16"/>
      <c r="B14" s="16" t="s">
        <v>26</v>
      </c>
      <c r="C14" s="16"/>
      <c r="D14" s="17">
        <v>8.0</v>
      </c>
      <c r="E14" s="17">
        <v>1.0</v>
      </c>
      <c r="F14" s="19">
        <v>7.0</v>
      </c>
      <c r="G14" s="35"/>
      <c r="H14" s="35" t="str">
        <f t="array" ref="H14">IF($G14="","", ROUNDDOWN($G14/INDEX('RPE Chart'!$D$4:$R$14,MATCH($F14,'RPE Chart'!$C$4:$C$14,0),MATCH($D14,'RPE Chart'!$D$3:$R$3,0)),0))</f>
        <v/>
      </c>
      <c r="I14" s="36"/>
    </row>
    <row r="15" ht="15.75" customHeight="1">
      <c r="A15" s="16"/>
      <c r="B15" s="16"/>
      <c r="C15" s="16"/>
      <c r="D15" s="17"/>
      <c r="E15" s="17"/>
      <c r="F15" s="17"/>
      <c r="G15" s="35"/>
      <c r="H15" s="37"/>
      <c r="I15" s="36"/>
    </row>
    <row r="16" ht="15.75" customHeight="1">
      <c r="A16" s="16"/>
      <c r="B16" s="16"/>
      <c r="C16" s="16"/>
      <c r="D16" s="17"/>
      <c r="E16" s="17"/>
      <c r="F16" s="17"/>
      <c r="G16" s="35"/>
      <c r="H16" s="37"/>
      <c r="I16" s="36"/>
    </row>
    <row r="17" ht="15.75" customHeight="1">
      <c r="A17" s="27" t="s">
        <v>73</v>
      </c>
      <c r="B17" s="14" t="s">
        <v>10</v>
      </c>
      <c r="C17" s="14" t="s">
        <v>11</v>
      </c>
      <c r="D17" s="15" t="s">
        <v>13</v>
      </c>
      <c r="E17" s="15" t="s">
        <v>14</v>
      </c>
      <c r="F17" s="15" t="s">
        <v>66</v>
      </c>
      <c r="G17" s="33" t="s">
        <v>67</v>
      </c>
      <c r="H17" s="33" t="s">
        <v>19</v>
      </c>
      <c r="I17" s="14" t="s">
        <v>68</v>
      </c>
    </row>
    <row r="18" ht="15.75" customHeight="1">
      <c r="A18" s="16"/>
      <c r="B18" s="16" t="s">
        <v>28</v>
      </c>
      <c r="C18" s="16" t="s">
        <v>74</v>
      </c>
      <c r="D18" s="17">
        <v>3.0</v>
      </c>
      <c r="E18" s="17">
        <v>1.0</v>
      </c>
      <c r="F18" s="19">
        <v>8.0</v>
      </c>
      <c r="G18" s="35"/>
      <c r="H18" s="35" t="str">
        <f t="array" ref="H18">IF($G18="","", ROUNDDOWN($G18/INDEX('RPE Chart'!$D$4:$R$14,MATCH($F18,'RPE Chart'!$C$4:$C$14,0),MATCH($D18,'RPE Chart'!$D$3:$R$3,0)),0))</f>
        <v/>
      </c>
      <c r="I18" s="36" t="s">
        <v>75</v>
      </c>
    </row>
    <row r="19" ht="15.75" customHeight="1">
      <c r="A19" s="16"/>
      <c r="B19" s="16" t="s">
        <v>24</v>
      </c>
      <c r="C19" s="16"/>
      <c r="D19" s="17">
        <v>1.0</v>
      </c>
      <c r="E19" s="17">
        <v>1.0</v>
      </c>
      <c r="F19" s="19">
        <v>9.0</v>
      </c>
      <c r="G19" s="35">
        <f t="array" ref="G19">IFERROR(MROUND(INDEX('Program Master'!$E$1:$J$162,MATCH($A$1&amp;$A$17&amp;$B19,'Program Master'!$E$1:$E$162,0),6),2.5),"")</f>
        <v>0</v>
      </c>
      <c r="H19" s="35">
        <f t="array" ref="H19">IF($G19="","", ROUNDDOWN($G19/INDEX('RPE Chart'!$D$4:$R$12,MATCH($F19,'RPE Chart'!$C$4:$C$12,0),MATCH($D19,'RPE Chart'!$D$3:$R$3,0)),0))</f>
        <v>0</v>
      </c>
      <c r="I19" s="36"/>
    </row>
    <row r="20" ht="15.75" customHeight="1">
      <c r="A20" s="16"/>
      <c r="B20" s="16" t="s">
        <v>29</v>
      </c>
      <c r="C20" s="16" t="s">
        <v>77</v>
      </c>
      <c r="D20" s="17">
        <v>5.0</v>
      </c>
      <c r="E20" s="17">
        <v>3.0</v>
      </c>
      <c r="F20" s="19">
        <v>7.0</v>
      </c>
      <c r="G20" s="35"/>
      <c r="H20" s="35" t="str">
        <f t="array" ref="H20">IF($G20="","", ROUNDDOWN($G20/INDEX('RPE Chart'!$D$4:$R$14,MATCH($F20,'RPE Chart'!$C$4:$C$14,0),MATCH($D20,'RPE Chart'!$D$3:$R$3,0)),0))</f>
        <v/>
      </c>
      <c r="I20" s="36"/>
    </row>
    <row r="21" ht="15.75" customHeight="1">
      <c r="A21" s="16"/>
      <c r="B21" s="16" t="s">
        <v>31</v>
      </c>
      <c r="C21" s="16"/>
      <c r="D21" s="17">
        <v>8.0</v>
      </c>
      <c r="E21" s="17">
        <v>1.0</v>
      </c>
      <c r="F21" s="19">
        <v>7.0</v>
      </c>
      <c r="G21" s="35"/>
      <c r="H21" s="35" t="str">
        <f t="array" ref="H21">IF($G21="","", ROUNDDOWN($G21/INDEX('RPE Chart'!$D$4:$R$14,MATCH($F21,'RPE Chart'!$C$4:$C$14,0),MATCH($D21,'RPE Chart'!$D$3:$R$3,0)),0))</f>
        <v/>
      </c>
      <c r="I21" s="36"/>
    </row>
    <row r="22" ht="15.75" customHeight="1">
      <c r="G22" s="21"/>
      <c r="H22" s="21"/>
    </row>
    <row r="23" ht="15.75" customHeight="1">
      <c r="G23" s="21"/>
      <c r="H23" s="21"/>
    </row>
    <row r="24" ht="15.75" customHeight="1">
      <c r="A24" s="27" t="s">
        <v>78</v>
      </c>
      <c r="B24" s="14" t="s">
        <v>10</v>
      </c>
      <c r="C24" s="14" t="s">
        <v>11</v>
      </c>
      <c r="D24" s="15" t="s">
        <v>13</v>
      </c>
      <c r="E24" s="15" t="s">
        <v>14</v>
      </c>
      <c r="F24" s="15" t="s">
        <v>66</v>
      </c>
      <c r="G24" s="33" t="s">
        <v>67</v>
      </c>
      <c r="H24" s="33" t="s">
        <v>19</v>
      </c>
      <c r="I24" s="14" t="s">
        <v>68</v>
      </c>
    </row>
    <row r="25" ht="15.75" customHeight="1">
      <c r="A25" s="16"/>
      <c r="B25" s="16" t="s">
        <v>33</v>
      </c>
      <c r="C25" s="16"/>
      <c r="D25" s="17">
        <v>5.0</v>
      </c>
      <c r="E25" s="17">
        <v>1.0</v>
      </c>
      <c r="F25" s="18">
        <v>0.85</v>
      </c>
      <c r="G25" s="35">
        <f t="array" ref="G25">IFERROR(MROUND(INDEX('Program Master'!$E$1:$J$162,MATCH($A$1&amp;$A$24&amp;$B25,'Program Master'!$E$1:$E$162,0),6),2.5),"")</f>
        <v>0</v>
      </c>
      <c r="H25" s="35">
        <f>MROUND((G25*D25/33.3+G25),1)</f>
        <v>0</v>
      </c>
      <c r="I25" s="36" t="s">
        <v>83</v>
      </c>
    </row>
    <row r="26" ht="15.75" customHeight="1">
      <c r="A26" s="16"/>
      <c r="B26" s="16" t="s">
        <v>34</v>
      </c>
      <c r="C26" s="16" t="s">
        <v>79</v>
      </c>
      <c r="D26" s="17">
        <v>3.0</v>
      </c>
      <c r="E26" s="17">
        <v>3.0</v>
      </c>
      <c r="F26" s="19">
        <v>7.0</v>
      </c>
      <c r="G26" s="35"/>
      <c r="H26" s="35" t="str">
        <f t="array" ref="H26">IF($G26="","", ROUNDDOWN($G26/INDEX('RPE Chart'!$D$4:$R$14,MATCH($F26,'RPE Chart'!$C$4:$C$14,0),MATCH($D26,'RPE Chart'!$D$3:$R$3,0)),0))</f>
        <v/>
      </c>
      <c r="I26" s="36"/>
    </row>
    <row r="27" ht="15.75" customHeight="1">
      <c r="A27" s="16"/>
      <c r="B27" s="16" t="s">
        <v>36</v>
      </c>
      <c r="C27" s="16" t="s">
        <v>80</v>
      </c>
      <c r="D27" s="17">
        <v>5.0</v>
      </c>
      <c r="E27" s="17">
        <v>3.0</v>
      </c>
      <c r="F27" s="19">
        <v>7.0</v>
      </c>
      <c r="G27" s="35"/>
      <c r="H27" s="35" t="str">
        <f t="array" ref="H27">IF($G27="","", ROUNDDOWN($G27/INDEX('RPE Chart'!$D$4:$R$14,MATCH($F27,'RPE Chart'!$C$4:$C$14,0),MATCH($D27,'RPE Chart'!$D$3:$R$3,0)),0))</f>
        <v/>
      </c>
      <c r="I27" s="36"/>
    </row>
    <row r="28" ht="15.75" customHeight="1">
      <c r="A28" s="16"/>
      <c r="B28" s="16" t="s">
        <v>38</v>
      </c>
      <c r="C28" s="16" t="s">
        <v>81</v>
      </c>
      <c r="D28" s="17">
        <v>8.0</v>
      </c>
      <c r="E28" s="17">
        <v>3.0</v>
      </c>
      <c r="F28" s="19">
        <v>7.0</v>
      </c>
      <c r="G28" s="35"/>
      <c r="H28" s="35" t="str">
        <f t="array" ref="H28">IF($G28="","", ROUNDDOWN($G28/INDEX('RPE Chart'!$D$4:$R$14,MATCH($F28,'RPE Chart'!$C$4:$C$14,0),MATCH($D28,'RPE Chart'!$D$3:$R$3,0)),0))</f>
        <v/>
      </c>
      <c r="I28" s="36"/>
    </row>
    <row r="29" ht="15.75" customHeight="1">
      <c r="A29" s="16"/>
      <c r="B29" s="16" t="s">
        <v>40</v>
      </c>
      <c r="C29" s="16" t="s">
        <v>82</v>
      </c>
      <c r="D29" s="17">
        <v>5.0</v>
      </c>
      <c r="E29" s="17">
        <v>3.0</v>
      </c>
      <c r="F29" s="19">
        <v>7.0</v>
      </c>
      <c r="G29" s="35"/>
      <c r="H29" s="35" t="str">
        <f t="array" ref="H29">IF($G29="","", ROUNDDOWN($G29/INDEX('RPE Chart'!$D$4:$R$14,MATCH($F29,'RPE Chart'!$C$4:$C$14,0),MATCH($D29,'RPE Chart'!$D$3:$R$3,0)),0))</f>
        <v/>
      </c>
      <c r="I29" s="36"/>
    </row>
    <row r="30" ht="15.75" customHeight="1"/>
    <row r="31" ht="15.75" customHeight="1"/>
    <row r="32" ht="15.75" customHeight="1"/>
    <row r="33" ht="15.75" customHeight="1">
      <c r="B33" s="32"/>
    </row>
    <row r="34" ht="15.75" customHeight="1">
      <c r="B34" s="32"/>
    </row>
    <row r="35" ht="15.75" customHeight="1">
      <c r="B35" s="3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E3:G3"/>
    <mergeCell ref="E4:G4"/>
    <mergeCell ref="E5:G5"/>
    <mergeCell ref="E6:G6"/>
  </mergeCell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" width="23.63"/>
    <col customWidth="1" min="3" max="3" width="18.63"/>
    <col customWidth="1" min="4" max="5" width="12.63"/>
    <col customWidth="1" min="6" max="6" width="17.13"/>
    <col customWidth="1" min="8" max="9" width="26.5"/>
  </cols>
  <sheetData>
    <row r="1" ht="60.75" customHeight="1">
      <c r="A1" s="26" t="s">
        <v>47</v>
      </c>
      <c r="B1" s="1"/>
    </row>
    <row r="2" ht="15.75" customHeight="1">
      <c r="A2" s="27" t="s">
        <v>56</v>
      </c>
      <c r="B2" s="28"/>
      <c r="C2" s="29"/>
      <c r="D2" s="29"/>
      <c r="E2" s="28"/>
      <c r="F2" s="28"/>
      <c r="G2" s="28"/>
    </row>
    <row r="3" ht="15.75" customHeight="1">
      <c r="B3" s="28" t="s">
        <v>10</v>
      </c>
      <c r="C3" s="29" t="s">
        <v>57</v>
      </c>
      <c r="D3" s="29" t="s">
        <v>58</v>
      </c>
      <c r="E3" s="28" t="s">
        <v>59</v>
      </c>
    </row>
    <row r="4" ht="15.75" customHeight="1">
      <c r="B4" s="30" t="s">
        <v>60</v>
      </c>
      <c r="C4" s="31">
        <v>2.0</v>
      </c>
      <c r="D4" s="31">
        <v>10.0</v>
      </c>
      <c r="E4" s="32" t="s">
        <v>61</v>
      </c>
    </row>
    <row r="5" ht="15.75" customHeight="1">
      <c r="B5" s="22" t="s">
        <v>62</v>
      </c>
      <c r="C5" s="31">
        <v>2.0</v>
      </c>
      <c r="D5" s="31">
        <v>10.0</v>
      </c>
      <c r="E5" s="30" t="s">
        <v>63</v>
      </c>
    </row>
    <row r="6" ht="15.75" customHeight="1">
      <c r="B6" s="22" t="s">
        <v>31</v>
      </c>
      <c r="C6" s="31">
        <v>2.0</v>
      </c>
      <c r="D6" s="31">
        <v>10.0</v>
      </c>
      <c r="E6" s="32" t="s">
        <v>64</v>
      </c>
    </row>
    <row r="7" ht="15.75" customHeight="1">
      <c r="B7" s="22"/>
      <c r="C7" s="31"/>
      <c r="D7" s="31"/>
      <c r="E7" s="32"/>
      <c r="F7" s="32"/>
      <c r="G7" s="32"/>
    </row>
    <row r="8" ht="15.75" customHeight="1">
      <c r="B8" s="22"/>
      <c r="C8" s="31"/>
      <c r="D8" s="31"/>
      <c r="E8" s="32"/>
      <c r="F8" s="32"/>
      <c r="G8" s="32"/>
    </row>
    <row r="9" ht="15.75" customHeight="1">
      <c r="A9" s="27" t="s">
        <v>65</v>
      </c>
      <c r="B9" s="14" t="s">
        <v>10</v>
      </c>
      <c r="C9" s="14" t="s">
        <v>11</v>
      </c>
      <c r="D9" s="15" t="s">
        <v>13</v>
      </c>
      <c r="E9" s="15" t="s">
        <v>14</v>
      </c>
      <c r="F9" s="38" t="s">
        <v>66</v>
      </c>
      <c r="G9" s="33" t="s">
        <v>67</v>
      </c>
      <c r="H9" s="33" t="s">
        <v>19</v>
      </c>
      <c r="I9" s="14" t="s">
        <v>68</v>
      </c>
    </row>
    <row r="10" ht="15.75" customHeight="1">
      <c r="A10" s="16"/>
      <c r="B10" s="16" t="s">
        <v>22</v>
      </c>
      <c r="C10" s="16" t="s">
        <v>69</v>
      </c>
      <c r="D10" s="34">
        <v>5.0</v>
      </c>
      <c r="E10" s="17">
        <v>3.0</v>
      </c>
      <c r="F10" s="19">
        <v>8.5</v>
      </c>
      <c r="G10" s="35">
        <f t="array" ref="G10">IFERROR(MROUND(INDEX('Program Master'!$E$1:$J$162,MATCH($A$1&amp;$A$9&amp;$B10,'Program Master'!$E$1:$E$162,0),6),2.5),"")</f>
        <v>0</v>
      </c>
      <c r="H10" s="35">
        <f t="array" ref="H10">IF($G10="","", ROUNDDOWN($G10/INDEX('RPE Chart'!$D$4:$R$14,MATCH($F10,'RPE Chart'!$C$4:$C$14,0),MATCH($D10,'RPE Chart'!$D$3:$R$3,0)),0))</f>
        <v>0</v>
      </c>
      <c r="I10" s="36"/>
    </row>
    <row r="11" ht="15.75" customHeight="1">
      <c r="A11" s="16"/>
      <c r="B11" s="16" t="s">
        <v>23</v>
      </c>
      <c r="C11" s="16" t="s">
        <v>70</v>
      </c>
      <c r="D11" s="17">
        <v>5.0</v>
      </c>
      <c r="E11" s="17">
        <v>1.0</v>
      </c>
      <c r="F11" s="19">
        <v>6.0</v>
      </c>
      <c r="G11" s="35"/>
      <c r="H11" s="35" t="str">
        <f t="array" ref="H11">IF($G11="","", ROUNDDOWN($G11/INDEX('RPE Chart'!$D$4:$R$14,MATCH($F11,'RPE Chart'!$C$4:$C$14,0),MATCH($D11,'RPE Chart'!$D$3:$R$3,0)),0))</f>
        <v/>
      </c>
      <c r="I11" s="36"/>
    </row>
    <row r="12" ht="15.75" customHeight="1">
      <c r="A12" s="16"/>
      <c r="B12" s="16" t="s">
        <v>24</v>
      </c>
      <c r="C12" s="16" t="s">
        <v>71</v>
      </c>
      <c r="D12" s="17">
        <v>3.0</v>
      </c>
      <c r="E12" s="17">
        <v>3.0</v>
      </c>
      <c r="F12" s="19">
        <v>8.5</v>
      </c>
      <c r="G12" s="35">
        <f t="array" ref="G12">IFERROR(MROUND(INDEX('Program Master'!$E$1:$J$162,MATCH($A$1&amp;$A$9&amp;$B12,'Program Master'!$E$1:$E$162,0),6),2.5),"")</f>
        <v>0</v>
      </c>
      <c r="H12" s="35">
        <f t="array" ref="H12">IF($G12="","", ROUNDDOWN($G12/INDEX('RPE Chart'!$D$4:$R$14,MATCH($F12,'RPE Chart'!$C$4:$C$14,0),MATCH($D12,'RPE Chart'!$D$3:$R$3,0)),0))</f>
        <v>0</v>
      </c>
      <c r="I12" s="36"/>
    </row>
    <row r="13" ht="15.75" customHeight="1">
      <c r="A13" s="16"/>
      <c r="B13" s="16" t="s">
        <v>25</v>
      </c>
      <c r="C13" s="16" t="s">
        <v>72</v>
      </c>
      <c r="D13" s="17">
        <v>5.0</v>
      </c>
      <c r="E13" s="17">
        <v>2.0</v>
      </c>
      <c r="F13" s="19">
        <v>7.0</v>
      </c>
      <c r="G13" s="35"/>
      <c r="H13" s="35" t="str">
        <f t="array" ref="H13">IF($G13="","", ROUNDDOWN($G13/INDEX('RPE Chart'!$D$4:$R$14,MATCH($F13,'RPE Chart'!$C$4:$C$14,0),MATCH($D13,'RPE Chart'!$D$3:$R$3,0)),0))</f>
        <v/>
      </c>
      <c r="I13" s="36"/>
    </row>
    <row r="14" ht="15.75" customHeight="1">
      <c r="A14" s="16"/>
      <c r="B14" s="16" t="s">
        <v>26</v>
      </c>
      <c r="C14" s="16"/>
      <c r="D14" s="17">
        <v>8.0</v>
      </c>
      <c r="E14" s="17">
        <v>1.0</v>
      </c>
      <c r="F14" s="19">
        <v>7.0</v>
      </c>
      <c r="G14" s="35"/>
      <c r="H14" s="35" t="str">
        <f t="array" ref="H14">IF($G14="","", ROUNDDOWN($G14/INDEX('RPE Chart'!$D$4:$R$14,MATCH($F14,'RPE Chart'!$C$4:$C$14,0),MATCH($D14,'RPE Chart'!$D$3:$R$3,0)),0))</f>
        <v/>
      </c>
      <c r="I14" s="36"/>
    </row>
    <row r="15" ht="15.75" customHeight="1">
      <c r="A15" s="16"/>
      <c r="B15" s="16"/>
      <c r="C15" s="16"/>
      <c r="D15" s="17"/>
      <c r="E15" s="17"/>
      <c r="F15" s="17"/>
      <c r="G15" s="35"/>
      <c r="H15" s="37"/>
      <c r="I15" s="36"/>
    </row>
    <row r="16" ht="15.75" customHeight="1">
      <c r="A16" s="16"/>
      <c r="B16" s="16"/>
      <c r="C16" s="16"/>
      <c r="D16" s="17"/>
      <c r="E16" s="17"/>
      <c r="F16" s="17"/>
      <c r="G16" s="35"/>
      <c r="H16" s="37"/>
      <c r="I16" s="36"/>
    </row>
    <row r="17" ht="15.75" customHeight="1">
      <c r="A17" s="27" t="s">
        <v>73</v>
      </c>
      <c r="B17" s="14" t="s">
        <v>10</v>
      </c>
      <c r="C17" s="14" t="s">
        <v>11</v>
      </c>
      <c r="D17" s="15" t="s">
        <v>13</v>
      </c>
      <c r="E17" s="15" t="s">
        <v>14</v>
      </c>
      <c r="F17" s="15" t="s">
        <v>66</v>
      </c>
      <c r="G17" s="33" t="s">
        <v>67</v>
      </c>
      <c r="H17" s="33" t="s">
        <v>19</v>
      </c>
      <c r="I17" s="14" t="s">
        <v>68</v>
      </c>
    </row>
    <row r="18" ht="15.75" customHeight="1">
      <c r="A18" s="16"/>
      <c r="B18" s="16" t="s">
        <v>28</v>
      </c>
      <c r="C18" s="16" t="s">
        <v>74</v>
      </c>
      <c r="D18" s="17">
        <v>1.0</v>
      </c>
      <c r="E18" s="17">
        <v>2.0</v>
      </c>
      <c r="F18" s="19">
        <v>6.0</v>
      </c>
      <c r="G18" s="35"/>
      <c r="H18" s="35" t="str">
        <f t="array" ref="H18">IF($G18="","", ROUNDDOWN($G18/INDEX('RPE Chart'!$D$4:$R$14,MATCH($F18,'RPE Chart'!$C$4:$C$14,0),MATCH($D18,'RPE Chart'!$D$3:$R$3,0)),0))</f>
        <v/>
      </c>
      <c r="I18" s="36" t="s">
        <v>75</v>
      </c>
    </row>
    <row r="19" ht="15.75" customHeight="1">
      <c r="A19" s="16"/>
      <c r="B19" s="16" t="s">
        <v>24</v>
      </c>
      <c r="C19" s="16"/>
      <c r="D19" s="17">
        <v>1.0</v>
      </c>
      <c r="E19" s="17">
        <v>1.0</v>
      </c>
      <c r="F19" s="19">
        <v>9.0</v>
      </c>
      <c r="G19" s="35">
        <f t="array" ref="G19">IFERROR(MROUND(INDEX('Program Master'!$E$1:$J$162,MATCH($A$1&amp;$A$17&amp;$B19,'Program Master'!$E$1:$E$162,0),6),2.5),"")</f>
        <v>0</v>
      </c>
      <c r="H19" s="35">
        <f t="array" ref="H19">IF($G19="","", ROUNDDOWN($G19/INDEX('RPE Chart'!$D$4:$R$14,MATCH($F19,'RPE Chart'!$C$4:$C$14,0),MATCH($D19,'RPE Chart'!$D$3:$R$3,0)),0))</f>
        <v>0</v>
      </c>
      <c r="I19" s="36"/>
    </row>
    <row r="20" ht="15.75" customHeight="1">
      <c r="A20" s="16"/>
      <c r="B20" s="16" t="s">
        <v>29</v>
      </c>
      <c r="C20" s="16" t="s">
        <v>77</v>
      </c>
      <c r="D20" s="17">
        <v>5.0</v>
      </c>
      <c r="E20" s="17">
        <v>2.0</v>
      </c>
      <c r="F20" s="19">
        <v>7.0</v>
      </c>
      <c r="G20" s="35"/>
      <c r="H20" s="35" t="str">
        <f t="array" ref="H20">IF($G20="","", ROUNDDOWN($G20/INDEX('RPE Chart'!$D$4:$R$14,MATCH($F20,'RPE Chart'!$C$4:$C$14,0),MATCH($D20,'RPE Chart'!$D$3:$R$3,0)),0))</f>
        <v/>
      </c>
      <c r="I20" s="36"/>
    </row>
    <row r="21" ht="15.75" customHeight="1">
      <c r="A21" s="16"/>
      <c r="B21" s="16"/>
      <c r="C21" s="16"/>
      <c r="D21" s="17"/>
      <c r="E21" s="17"/>
      <c r="F21" s="17"/>
      <c r="G21" s="35"/>
      <c r="H21" s="35" t="str">
        <f t="array" ref="H21">IF($G21="","", ROUNDDOWN($G21/INDEX('RPE Chart'!$D$4:$R$14,MATCH($F21,'RPE Chart'!$C$4:$C$14,0),MATCH($D21,'RPE Chart'!$D$3:$R$3,0)),0))</f>
        <v/>
      </c>
      <c r="I21" s="36"/>
    </row>
    <row r="22" ht="15.75" customHeight="1">
      <c r="G22" s="21"/>
      <c r="H22" s="21"/>
    </row>
    <row r="23" ht="15.75" customHeight="1">
      <c r="G23" s="21"/>
      <c r="H23" s="21"/>
    </row>
    <row r="24" ht="15.75" customHeight="1">
      <c r="A24" s="27" t="s">
        <v>78</v>
      </c>
      <c r="B24" s="14" t="s">
        <v>10</v>
      </c>
      <c r="C24" s="14" t="s">
        <v>11</v>
      </c>
      <c r="D24" s="15" t="s">
        <v>13</v>
      </c>
      <c r="E24" s="15" t="s">
        <v>14</v>
      </c>
      <c r="F24" s="15" t="s">
        <v>66</v>
      </c>
      <c r="G24" s="33" t="s">
        <v>67</v>
      </c>
      <c r="H24" s="33" t="s">
        <v>19</v>
      </c>
      <c r="I24" s="14" t="s">
        <v>68</v>
      </c>
    </row>
    <row r="25" ht="15.75" customHeight="1">
      <c r="A25" s="16"/>
      <c r="B25" s="16" t="s">
        <v>33</v>
      </c>
      <c r="C25" s="16"/>
      <c r="D25" s="17">
        <v>3.0</v>
      </c>
      <c r="E25" s="17">
        <v>1.0</v>
      </c>
      <c r="F25" s="19">
        <v>8.5</v>
      </c>
      <c r="G25" s="35">
        <f t="array" ref="G25">IFERROR(MROUND(INDEX('Program Master'!$E$1:$J$162,MATCH($A$1&amp;$A$24&amp;$B25,'Program Master'!$E$1:$E$162,0),6),2.5),"")</f>
        <v>0</v>
      </c>
      <c r="H25" s="35">
        <f t="array" ref="H25">IF($G25="","", ROUNDDOWN($G25/INDEX('RPE Chart'!$D$4:$R$14,MATCH($F25,'RPE Chart'!$C$4:$C$14,0),MATCH($D25,'RPE Chart'!$D$3:$R$3,0)),0))</f>
        <v>0</v>
      </c>
      <c r="I25" s="36"/>
    </row>
    <row r="26" ht="15.75" customHeight="1">
      <c r="A26" s="16"/>
      <c r="B26" s="16" t="s">
        <v>34</v>
      </c>
      <c r="C26" s="16" t="s">
        <v>79</v>
      </c>
      <c r="D26" s="17">
        <v>3.0</v>
      </c>
      <c r="E26" s="17">
        <v>3.0</v>
      </c>
      <c r="F26" s="19">
        <v>7.0</v>
      </c>
      <c r="G26" s="35"/>
      <c r="H26" s="35" t="str">
        <f t="array" ref="H26">IF($G26="","", ROUNDDOWN($G26/INDEX('RPE Chart'!$D$4:$R$14,MATCH($F26,'RPE Chart'!$C$4:$C$14,0),MATCH($D26,'RPE Chart'!$D$3:$R$3,0)),0))</f>
        <v/>
      </c>
      <c r="I26" s="36"/>
    </row>
    <row r="27" ht="15.75" customHeight="1">
      <c r="A27" s="16"/>
      <c r="B27" s="16" t="s">
        <v>36</v>
      </c>
      <c r="C27" s="16" t="s">
        <v>80</v>
      </c>
      <c r="D27" s="17">
        <v>5.0</v>
      </c>
      <c r="E27" s="17">
        <v>3.0</v>
      </c>
      <c r="F27" s="19">
        <v>7.0</v>
      </c>
      <c r="G27" s="35"/>
      <c r="H27" s="35" t="str">
        <f t="array" ref="H27">IF($G27="","", ROUNDDOWN($G27/INDEX('RPE Chart'!$D$4:$R$14,MATCH($F27,'RPE Chart'!$C$4:$C$14,0),MATCH($D27,'RPE Chart'!$D$3:$R$3,0)),0))</f>
        <v/>
      </c>
      <c r="I27" s="36"/>
    </row>
    <row r="28" ht="15.75" customHeight="1">
      <c r="A28" s="16"/>
      <c r="B28" s="16" t="s">
        <v>38</v>
      </c>
      <c r="C28" s="16" t="s">
        <v>81</v>
      </c>
      <c r="D28" s="17">
        <v>8.0</v>
      </c>
      <c r="E28" s="17">
        <v>3.0</v>
      </c>
      <c r="F28" s="19">
        <v>7.0</v>
      </c>
      <c r="G28" s="35"/>
      <c r="H28" s="35" t="str">
        <f t="array" ref="H28">IF($G28="","", ROUNDDOWN($G28/INDEX('RPE Chart'!$D$4:$R$14,MATCH($F28,'RPE Chart'!$C$4:$C$14,0),MATCH($D28,'RPE Chart'!$D$3:$R$3,0)),0))</f>
        <v/>
      </c>
      <c r="I28" s="36"/>
    </row>
    <row r="29" ht="15.75" customHeight="1">
      <c r="A29" s="16"/>
      <c r="B29" s="16" t="s">
        <v>40</v>
      </c>
      <c r="C29" s="16" t="s">
        <v>82</v>
      </c>
      <c r="D29" s="17">
        <v>5.0</v>
      </c>
      <c r="E29" s="17">
        <v>3.0</v>
      </c>
      <c r="F29" s="19">
        <v>7.0</v>
      </c>
      <c r="G29" s="35"/>
      <c r="H29" s="35" t="str">
        <f t="array" ref="H29">IF($G29="","", ROUNDDOWN($G29/INDEX('RPE Chart'!$D$4:$R$14,MATCH($F29,'RPE Chart'!$C$4:$C$14,0),MATCH($D29,'RPE Chart'!$D$3:$R$3,0)),0))</f>
        <v/>
      </c>
      <c r="I29" s="36"/>
    </row>
    <row r="30" ht="15.75" customHeight="1"/>
    <row r="31" ht="15.75" customHeight="1"/>
    <row r="32" ht="15.75" customHeight="1"/>
    <row r="33" ht="15.75" customHeight="1">
      <c r="B33" s="32"/>
    </row>
    <row r="34" ht="15.75" customHeight="1">
      <c r="B34" s="32"/>
    </row>
    <row r="35" ht="15.75" customHeight="1">
      <c r="B35" s="3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E3:G3"/>
    <mergeCell ref="E4:G4"/>
    <mergeCell ref="E5:G5"/>
    <mergeCell ref="E6:G6"/>
  </mergeCell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" width="23.63"/>
    <col customWidth="1" min="3" max="3" width="18.63"/>
    <col customWidth="1" min="4" max="5" width="12.63"/>
    <col customWidth="1" min="6" max="6" width="17.13"/>
    <col customWidth="1" min="8" max="9" width="26.5"/>
  </cols>
  <sheetData>
    <row r="1" ht="60.75" customHeight="1">
      <c r="A1" s="26" t="s">
        <v>48</v>
      </c>
      <c r="B1" s="1"/>
    </row>
    <row r="2" ht="15.75" customHeight="1">
      <c r="A2" s="27" t="s">
        <v>56</v>
      </c>
      <c r="B2" s="28"/>
      <c r="C2" s="29"/>
      <c r="D2" s="29"/>
      <c r="E2" s="28"/>
      <c r="F2" s="28"/>
      <c r="G2" s="28"/>
    </row>
    <row r="3" ht="15.75" customHeight="1">
      <c r="B3" s="28" t="s">
        <v>10</v>
      </c>
      <c r="C3" s="29" t="s">
        <v>57</v>
      </c>
      <c r="D3" s="29" t="s">
        <v>58</v>
      </c>
      <c r="E3" s="28" t="s">
        <v>59</v>
      </c>
    </row>
    <row r="4" ht="15.75" customHeight="1">
      <c r="B4" s="30" t="s">
        <v>60</v>
      </c>
      <c r="C4" s="31">
        <v>2.0</v>
      </c>
      <c r="D4" s="31">
        <v>10.0</v>
      </c>
      <c r="E4" s="32" t="s">
        <v>61</v>
      </c>
    </row>
    <row r="5" ht="15.75" customHeight="1">
      <c r="B5" s="22" t="s">
        <v>62</v>
      </c>
      <c r="C5" s="31">
        <v>2.0</v>
      </c>
      <c r="D5" s="31">
        <v>10.0</v>
      </c>
      <c r="E5" s="30" t="s">
        <v>63</v>
      </c>
    </row>
    <row r="6" ht="15.75" customHeight="1">
      <c r="B6" s="22" t="s">
        <v>31</v>
      </c>
      <c r="C6" s="31">
        <v>2.0</v>
      </c>
      <c r="D6" s="31">
        <v>10.0</v>
      </c>
      <c r="E6" s="32" t="s">
        <v>64</v>
      </c>
    </row>
    <row r="7" ht="15.75" customHeight="1">
      <c r="B7" s="22"/>
      <c r="C7" s="31"/>
      <c r="D7" s="31"/>
      <c r="E7" s="32"/>
      <c r="F7" s="32"/>
      <c r="G7" s="32"/>
    </row>
    <row r="8" ht="15.75" customHeight="1">
      <c r="B8" s="22"/>
      <c r="C8" s="31"/>
      <c r="D8" s="31"/>
      <c r="E8" s="32"/>
      <c r="F8" s="32"/>
      <c r="G8" s="32"/>
    </row>
    <row r="9" ht="15.75" customHeight="1">
      <c r="A9" s="27" t="s">
        <v>65</v>
      </c>
      <c r="B9" s="14" t="s">
        <v>10</v>
      </c>
      <c r="C9" s="14" t="s">
        <v>11</v>
      </c>
      <c r="D9" s="15" t="s">
        <v>13</v>
      </c>
      <c r="E9" s="15" t="s">
        <v>14</v>
      </c>
      <c r="F9" s="38" t="s">
        <v>66</v>
      </c>
      <c r="G9" s="15" t="s">
        <v>67</v>
      </c>
      <c r="H9" s="15" t="s">
        <v>19</v>
      </c>
      <c r="I9" s="14" t="s">
        <v>68</v>
      </c>
    </row>
    <row r="10" ht="15.75" customHeight="1">
      <c r="A10" s="16"/>
      <c r="B10" s="16" t="s">
        <v>22</v>
      </c>
      <c r="C10" s="16" t="s">
        <v>69</v>
      </c>
      <c r="D10" s="17">
        <v>3.0</v>
      </c>
      <c r="E10" s="17">
        <v>1.0</v>
      </c>
      <c r="F10" s="19">
        <v>6.0</v>
      </c>
      <c r="G10" s="35">
        <f t="array" ref="G10">IFERROR(MROUND(INDEX('Program Master'!$E$1:$J$162,MATCH($A$1&amp;$A$9&amp;$B10,'Program Master'!$E$1:$E$162,0),6),2.5),"")</f>
        <v>0</v>
      </c>
      <c r="H10" s="35">
        <f t="array" ref="H10">IF($G10="","", ROUNDDOWN($G10/INDEX('RPE Chart'!$D$4:$R$14,MATCH($F10,'RPE Chart'!$C$4:$C$14,0),MATCH($D10,'RPE Chart'!$D$3:$R$3,0)),0))</f>
        <v>0</v>
      </c>
      <c r="I10" s="36"/>
    </row>
    <row r="11" ht="15.75" customHeight="1">
      <c r="A11" s="16"/>
      <c r="B11" s="16" t="s">
        <v>24</v>
      </c>
      <c r="C11" s="16" t="s">
        <v>71</v>
      </c>
      <c r="D11" s="17">
        <v>3.0</v>
      </c>
      <c r="E11" s="17">
        <v>3.0</v>
      </c>
      <c r="F11" s="19">
        <v>8.5</v>
      </c>
      <c r="G11" s="35">
        <f t="array" ref="G11">IFERROR(MROUND(INDEX('Program Master'!$E$1:$J$162,MATCH($A$1&amp;$A$9&amp;$B11,'Program Master'!$E$1:$E$162,0),6),2.5),"")</f>
        <v>0</v>
      </c>
      <c r="H11" s="35">
        <f t="array" ref="H11">IF($G11="","", ROUNDDOWN($G11/INDEX('RPE Chart'!$D$4:$R$14,MATCH($F11,'RPE Chart'!$C$4:$C$14,0),MATCH($D11,'RPE Chart'!$D$3:$R$3,0)),0))</f>
        <v>0</v>
      </c>
      <c r="I11" s="36"/>
    </row>
    <row r="12" ht="15.75" customHeight="1">
      <c r="A12" s="16"/>
      <c r="B12" s="16"/>
      <c r="C12" s="16"/>
      <c r="D12" s="17"/>
      <c r="E12" s="17"/>
      <c r="F12" s="17"/>
      <c r="G12" s="17" t="str">
        <f t="array" ref="G12">IFERROR(INDEX('Program Master'!$E$1:$J$162,MATCH($A$1&amp;$A$9&amp;$B12,'Program Master'!$E$1:$E$162,0),6),"")</f>
        <v/>
      </c>
      <c r="H12" s="36" t="str">
        <f t="array" ref="H12">IF($G12="","", ROUNDDOWN($G12/INDEX('RPE Chart'!$D$4:$R$12,MATCH($F12,'RPE Chart'!$C$4:$C$12,0),MATCH($D12,'RPE Chart'!$D$3:$R$3,0)),0))</f>
        <v/>
      </c>
      <c r="I12" s="36"/>
    </row>
    <row r="13" ht="15.75" customHeight="1">
      <c r="A13" s="16"/>
      <c r="B13" s="16"/>
      <c r="C13" s="16"/>
      <c r="D13" s="17"/>
      <c r="E13" s="17"/>
      <c r="F13" s="17"/>
      <c r="G13" s="17" t="str">
        <f t="array" ref="G13">IFERROR(INDEX('Program Master'!$E$1:$J$162,MATCH($A$1&amp;$A$9&amp;$B13,'Program Master'!$E$1:$E$162,0),6),"")</f>
        <v/>
      </c>
      <c r="H13" s="36" t="str">
        <f t="array" ref="H13">IF($G13="","", ROUNDDOWN($G13/INDEX('RPE Chart'!$D$4:$R$12,MATCH($F13,'RPE Chart'!$C$4:$C$12,0),MATCH($D13,'RPE Chart'!$D$3:$R$3,0)),0))</f>
        <v/>
      </c>
      <c r="I13" s="36"/>
    </row>
    <row r="14" ht="15.75" customHeight="1">
      <c r="A14" s="16"/>
      <c r="B14" s="16"/>
      <c r="C14" s="16"/>
      <c r="D14" s="17"/>
      <c r="E14" s="17"/>
      <c r="F14" s="17"/>
      <c r="G14" s="17"/>
      <c r="H14" s="36" t="str">
        <f t="array" ref="H14">IF($G14="","", ROUNDDOWN($G14/INDEX('RPE Chart'!$D$4:$R$12,MATCH($F14,'RPE Chart'!$C$4:$C$12,0),MATCH($D14,'RPE Chart'!$D$3:$R$3,0)),0))</f>
        <v/>
      </c>
      <c r="I14" s="36"/>
    </row>
    <row r="15" ht="15.75" customHeight="1">
      <c r="A15" s="16"/>
      <c r="B15" s="16"/>
      <c r="C15" s="16"/>
      <c r="D15" s="17"/>
      <c r="E15" s="17"/>
      <c r="F15" s="17"/>
      <c r="G15" s="17"/>
      <c r="H15" s="36"/>
      <c r="I15" s="36"/>
    </row>
    <row r="16" ht="15.75" customHeight="1">
      <c r="A16" s="16"/>
      <c r="B16" s="16"/>
      <c r="C16" s="16"/>
      <c r="D16" s="17"/>
      <c r="E16" s="17"/>
      <c r="F16" s="17"/>
      <c r="G16" s="17"/>
      <c r="H16" s="36"/>
      <c r="I16" s="36"/>
    </row>
    <row r="17" ht="15.75" customHeight="1">
      <c r="A17" s="27" t="s">
        <v>73</v>
      </c>
      <c r="B17" s="14" t="s">
        <v>10</v>
      </c>
      <c r="C17" s="14" t="s">
        <v>11</v>
      </c>
      <c r="D17" s="15" t="s">
        <v>13</v>
      </c>
      <c r="E17" s="15" t="s">
        <v>14</v>
      </c>
      <c r="F17" s="15" t="s">
        <v>66</v>
      </c>
      <c r="G17" s="15" t="s">
        <v>67</v>
      </c>
      <c r="H17" s="15" t="s">
        <v>19</v>
      </c>
      <c r="I17" s="14" t="s">
        <v>68</v>
      </c>
    </row>
    <row r="18" ht="15.75" customHeight="1">
      <c r="A18" s="16"/>
      <c r="B18" s="16" t="s">
        <v>28</v>
      </c>
      <c r="C18" s="16" t="s">
        <v>74</v>
      </c>
      <c r="D18" s="17">
        <v>1.0</v>
      </c>
      <c r="E18" s="17">
        <v>2.0</v>
      </c>
      <c r="F18" s="19">
        <v>6.0</v>
      </c>
      <c r="G18" s="35"/>
      <c r="H18" s="35" t="str">
        <f t="array" ref="H18">IF($G18="","", ROUNDDOWN($G18/INDEX('RPE Chart'!$D$4:$R$14,MATCH($F18,'RPE Chart'!$C$4:$C$14,0),MATCH($D18,'RPE Chart'!$D$3:$R$3,0)),0))</f>
        <v/>
      </c>
      <c r="I18" s="36" t="s">
        <v>75</v>
      </c>
    </row>
    <row r="19" ht="15.75" customHeight="1">
      <c r="A19" s="16"/>
      <c r="B19" s="16" t="s">
        <v>24</v>
      </c>
      <c r="C19" s="16"/>
      <c r="D19" s="17">
        <v>1.0</v>
      </c>
      <c r="E19" s="17">
        <v>1.0</v>
      </c>
      <c r="F19" s="19">
        <v>8.0</v>
      </c>
      <c r="G19" s="35">
        <f t="array" ref="G19">IFERROR(MROUND(INDEX('Program Master'!$E$1:$J$162,MATCH($A$1&amp;$A$17&amp;$B19,'Program Master'!$E$1:$E$162,0),6),2.5),"")</f>
        <v>0</v>
      </c>
      <c r="H19" s="35">
        <f t="array" ref="H19">IF($G19="","", ROUNDDOWN($G19/INDEX('RPE Chart'!$D$4:$R$14,MATCH($F19,'RPE Chart'!$C$4:$C$14,0),MATCH($D19,'RPE Chart'!$D$3:$R$3,0)),0))</f>
        <v>0</v>
      </c>
      <c r="I19" s="36"/>
    </row>
    <row r="20" ht="15.75" customHeight="1">
      <c r="A20" s="16"/>
      <c r="B20" s="16"/>
      <c r="C20" s="16"/>
      <c r="D20" s="17"/>
      <c r="E20" s="17"/>
      <c r="F20" s="17"/>
      <c r="G20" s="17" t="str">
        <f t="array" ref="G20">IFERROR(INDEX('Program Master'!$E$1:$J$162,MATCH($A$1&amp;$A$17&amp;$B20,'Program Master'!$E$1:$E$162,0),6),"")</f>
        <v/>
      </c>
      <c r="H20" s="36" t="str">
        <f t="array" ref="H20">IF($G20="","", ROUNDDOWN($G20/INDEX('RPE Chart'!$D$4:$R$12,MATCH($F20,'RPE Chart'!$C$4:$C$12,0),MATCH($D20,'RPE Chart'!$D$3:$R$3,0)),0))</f>
        <v/>
      </c>
      <c r="I20" s="36"/>
    </row>
    <row r="21" ht="15.75" customHeight="1">
      <c r="A21" s="16"/>
      <c r="B21" s="16"/>
      <c r="C21" s="16"/>
      <c r="D21" s="17"/>
      <c r="E21" s="17"/>
      <c r="F21" s="17"/>
      <c r="G21" s="17"/>
      <c r="H21" s="36" t="str">
        <f t="array" ref="H21">IF($G21="","", ROUNDDOWN($G21/INDEX('RPE Chart'!$D$4:$R$12,MATCH($F21,'RPE Chart'!$C$4:$C$12,0),MATCH($D21,'RPE Chart'!$D$3:$R$3,0)),0))</f>
        <v/>
      </c>
      <c r="I21" s="36"/>
    </row>
    <row r="22" ht="15.75" customHeight="1"/>
    <row r="23" ht="15.75" customHeight="1"/>
    <row r="24" ht="15.75" customHeight="1">
      <c r="A24" s="27" t="s">
        <v>78</v>
      </c>
      <c r="B24" s="14" t="s">
        <v>10</v>
      </c>
      <c r="C24" s="14" t="s">
        <v>11</v>
      </c>
      <c r="D24" s="15" t="s">
        <v>13</v>
      </c>
      <c r="E24" s="15" t="s">
        <v>14</v>
      </c>
      <c r="F24" s="15" t="s">
        <v>66</v>
      </c>
      <c r="G24" s="15" t="s">
        <v>67</v>
      </c>
      <c r="H24" s="15" t="s">
        <v>19</v>
      </c>
      <c r="I24" s="14" t="s">
        <v>68</v>
      </c>
    </row>
    <row r="25" ht="15.75" customHeight="1">
      <c r="A25" s="16"/>
      <c r="B25" s="16" t="s">
        <v>36</v>
      </c>
      <c r="C25" s="16" t="s">
        <v>80</v>
      </c>
      <c r="D25" s="17">
        <v>5.0</v>
      </c>
      <c r="E25" s="17">
        <v>2.0</v>
      </c>
      <c r="F25" s="19">
        <v>6.0</v>
      </c>
      <c r="G25" s="35"/>
      <c r="H25" s="35" t="str">
        <f t="array" ref="H25">IF($G25="","", ROUNDDOWN($G25/INDEX('RPE Chart'!$D$4:$R$14,MATCH($F25,'RPE Chart'!$C$4:$C$14,0),MATCH($D25,'RPE Chart'!$D$3:$R$3,0)),0))</f>
        <v/>
      </c>
      <c r="I25" s="36"/>
    </row>
    <row r="26" ht="15.75" customHeight="1">
      <c r="A26" s="16"/>
      <c r="B26" s="16" t="s">
        <v>38</v>
      </c>
      <c r="C26" s="16" t="s">
        <v>81</v>
      </c>
      <c r="D26" s="17">
        <v>12.0</v>
      </c>
      <c r="E26" s="17">
        <v>2.0</v>
      </c>
      <c r="F26" s="19">
        <v>6.0</v>
      </c>
      <c r="G26" s="35"/>
      <c r="H26" s="35" t="str">
        <f t="array" ref="H26">IF($G26="","", ROUNDDOWN($G26/INDEX('RPE Chart'!$D$4:$R$14,MATCH($F26,'RPE Chart'!$C$4:$C$14,0),MATCH($D26,'RPE Chart'!$D$3:$R$3,0)),0))</f>
        <v/>
      </c>
      <c r="I26" s="36"/>
    </row>
    <row r="27" ht="15.75" customHeight="1">
      <c r="A27" s="16"/>
      <c r="B27" s="16" t="s">
        <v>40</v>
      </c>
      <c r="C27" s="16" t="s">
        <v>82</v>
      </c>
      <c r="D27" s="17">
        <v>8.0</v>
      </c>
      <c r="E27" s="17">
        <v>2.0</v>
      </c>
      <c r="F27" s="19">
        <v>6.0</v>
      </c>
      <c r="G27" s="35"/>
      <c r="H27" s="35" t="str">
        <f t="array" ref="H27">IF($G27="","", ROUNDDOWN($G27/INDEX('RPE Chart'!$D$4:$R$14,MATCH($F27,'RPE Chart'!$C$4:$C$14,0),MATCH($D27,'RPE Chart'!$D$3:$R$3,0)),0))</f>
        <v/>
      </c>
      <c r="I27" s="36"/>
    </row>
    <row r="28" ht="15.75" customHeight="1">
      <c r="A28" s="16"/>
      <c r="B28" s="16"/>
      <c r="C28" s="16"/>
      <c r="D28" s="17"/>
      <c r="E28" s="17"/>
      <c r="F28" s="17"/>
      <c r="G28" s="17" t="str">
        <f t="array" ref="G28">IFERROR(INDEX('Program Master'!$E$1:$J$155,MATCH($A$1&amp;$A$24&amp;$B28,'Program Master'!$E$1:$E$155,0),6),"")</f>
        <v/>
      </c>
      <c r="H28" s="36" t="str">
        <f t="array" ref="H28">IF($G28="","", ROUNDDOWN($G28/INDEX('RPE Chart'!$D$4:$R$12,MATCH($F28,'RPE Chart'!$C$4:$C$12,0),MATCH($D28,'RPE Chart'!$D$3:$R$3,0)),0))</f>
        <v/>
      </c>
      <c r="I28" s="36"/>
    </row>
    <row r="29" ht="15.75" customHeight="1">
      <c r="D29" s="7"/>
      <c r="E29" s="7"/>
      <c r="F29" s="7"/>
      <c r="G29" s="17" t="str">
        <f t="array" ref="G29">IFERROR(INDEX('Program Master'!$E$1:$J$155,MATCH($A$1&amp;$A$24&amp;$B29,'Program Master'!$E$1:$E$155,0),6),"")</f>
        <v/>
      </c>
      <c r="H29" s="36" t="str">
        <f t="array" ref="H29">IF($G29="","", ROUNDDOWN($G29/INDEX('RPE Chart'!$D$4:$R$12,MATCH($F29,'RPE Chart'!$C$4:$C$12,0),MATCH($D29,'RPE Chart'!$D$3:$R$3,0)),0))</f>
        <v/>
      </c>
    </row>
    <row r="30" ht="15.75" customHeight="1"/>
    <row r="31" ht="15.75" customHeight="1">
      <c r="B31" s="32"/>
    </row>
    <row r="32" ht="15.75" customHeight="1">
      <c r="B32" s="32"/>
    </row>
    <row r="33" ht="15.75" customHeight="1">
      <c r="B33" s="3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E3:G3"/>
    <mergeCell ref="E4:G4"/>
    <mergeCell ref="E5:G5"/>
    <mergeCell ref="E6:G6"/>
  </mergeCell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" width="23.63"/>
    <col customWidth="1" min="3" max="3" width="18.63"/>
    <col customWidth="1" min="4" max="5" width="12.63"/>
    <col customWidth="1" min="6" max="6" width="17.13"/>
    <col customWidth="1" min="8" max="9" width="26.5"/>
  </cols>
  <sheetData>
    <row r="1" ht="60.75" customHeight="1">
      <c r="A1" s="26" t="s">
        <v>49</v>
      </c>
      <c r="B1" s="1"/>
    </row>
    <row r="2" ht="15.75" customHeight="1">
      <c r="A2" s="27" t="s">
        <v>56</v>
      </c>
      <c r="B2" s="28"/>
      <c r="C2" s="29"/>
      <c r="D2" s="29"/>
      <c r="E2" s="28"/>
      <c r="F2" s="28"/>
      <c r="G2" s="28"/>
    </row>
    <row r="3" ht="15.75" customHeight="1">
      <c r="B3" s="28" t="s">
        <v>10</v>
      </c>
      <c r="C3" s="29" t="s">
        <v>57</v>
      </c>
      <c r="D3" s="29" t="s">
        <v>58</v>
      </c>
      <c r="E3" s="28" t="s">
        <v>59</v>
      </c>
    </row>
    <row r="4" ht="15.75" customHeight="1">
      <c r="B4" s="30" t="s">
        <v>60</v>
      </c>
      <c r="C4" s="31">
        <v>2.0</v>
      </c>
      <c r="D4" s="31">
        <v>10.0</v>
      </c>
      <c r="E4" s="32" t="s">
        <v>61</v>
      </c>
    </row>
    <row r="5" ht="15.75" customHeight="1">
      <c r="B5" s="22" t="s">
        <v>62</v>
      </c>
      <c r="C5" s="31">
        <v>2.0</v>
      </c>
      <c r="D5" s="31">
        <v>10.0</v>
      </c>
      <c r="E5" s="30" t="s">
        <v>63</v>
      </c>
    </row>
    <row r="6" ht="15.75" customHeight="1">
      <c r="B6" s="22" t="s">
        <v>31</v>
      </c>
      <c r="C6" s="31">
        <v>2.0</v>
      </c>
      <c r="D6" s="31">
        <v>10.0</v>
      </c>
      <c r="E6" s="32" t="s">
        <v>64</v>
      </c>
    </row>
    <row r="7" ht="15.75" customHeight="1">
      <c r="B7" s="22"/>
      <c r="C7" s="31"/>
      <c r="D7" s="31"/>
      <c r="E7" s="32"/>
      <c r="F7" s="32"/>
      <c r="G7" s="32"/>
    </row>
    <row r="8" ht="15.75" customHeight="1">
      <c r="B8" s="22"/>
      <c r="C8" s="31"/>
      <c r="D8" s="31"/>
      <c r="E8" s="32"/>
      <c r="F8" s="32"/>
      <c r="G8" s="32"/>
    </row>
    <row r="9" ht="15.75" customHeight="1">
      <c r="A9" s="27" t="s">
        <v>65</v>
      </c>
      <c r="B9" s="14" t="s">
        <v>10</v>
      </c>
      <c r="C9" s="14" t="s">
        <v>11</v>
      </c>
      <c r="D9" s="15" t="s">
        <v>13</v>
      </c>
      <c r="E9" s="15" t="s">
        <v>14</v>
      </c>
      <c r="F9" s="38" t="s">
        <v>66</v>
      </c>
      <c r="G9" s="33" t="s">
        <v>67</v>
      </c>
      <c r="H9" s="33" t="s">
        <v>19</v>
      </c>
      <c r="I9" s="14" t="s">
        <v>68</v>
      </c>
    </row>
    <row r="10" ht="15.75" customHeight="1">
      <c r="A10" s="16"/>
      <c r="B10" s="16" t="s">
        <v>22</v>
      </c>
      <c r="C10" s="16" t="s">
        <v>69</v>
      </c>
      <c r="D10" s="17">
        <v>1.0</v>
      </c>
      <c r="E10" s="17">
        <v>3.0</v>
      </c>
      <c r="F10" s="19">
        <v>7.0</v>
      </c>
      <c r="G10" s="35">
        <f t="array" ref="G10">IFERROR(MROUND(INDEX('Program Master'!$E$1:$J$162,MATCH($A$1&amp;$A$9&amp;$B10,'Program Master'!$E$1:$E$162,0),6),2.5),"")</f>
        <v>0</v>
      </c>
      <c r="H10" s="35">
        <f t="array" ref="H10">IF($G10="","", ROUNDDOWN($G10/INDEX('RPE Chart'!$D$4:$R$14,MATCH($F10,'RPE Chart'!$C$4:$C$14,0),MATCH($D10,'RPE Chart'!$D$3:$R$3,0)),0))</f>
        <v>0</v>
      </c>
      <c r="I10" s="36" t="s">
        <v>84</v>
      </c>
    </row>
    <row r="11" ht="15.75" customHeight="1">
      <c r="A11" s="16"/>
      <c r="B11" s="16" t="s">
        <v>23</v>
      </c>
      <c r="C11" s="16" t="s">
        <v>70</v>
      </c>
      <c r="D11" s="17">
        <v>3.0</v>
      </c>
      <c r="E11" s="17">
        <v>3.0</v>
      </c>
      <c r="F11" s="19">
        <v>6.0</v>
      </c>
      <c r="G11" s="35"/>
      <c r="H11" s="35" t="str">
        <f t="array" ref="H11">IF($G11="","", ROUNDDOWN($G11/INDEX('RPE Chart'!$D$4:$R$14,MATCH($F11,'RPE Chart'!$C$4:$C$14,0),MATCH($D11,'RPE Chart'!$D$3:$R$3,0)),0))</f>
        <v/>
      </c>
      <c r="I11" s="36"/>
    </row>
    <row r="12" ht="15.75" customHeight="1">
      <c r="A12" s="16"/>
      <c r="B12" s="16" t="s">
        <v>24</v>
      </c>
      <c r="C12" s="16" t="s">
        <v>71</v>
      </c>
      <c r="D12" s="17">
        <v>1.0</v>
      </c>
      <c r="E12" s="17">
        <v>3.0</v>
      </c>
      <c r="F12" s="19">
        <v>8.5</v>
      </c>
      <c r="G12" s="35">
        <f t="array" ref="G12">IFERROR(MROUND(INDEX('Program Master'!$E$1:$J$162,MATCH($A$1&amp;$A$9&amp;$B12,'Program Master'!$E$1:$E$162,0),6),2.5),"")</f>
        <v>0</v>
      </c>
      <c r="H12" s="35">
        <f t="array" ref="H12">IF($G12="","", ROUNDDOWN($G12/INDEX('RPE Chart'!$D$4:$R$14,MATCH($F12,'RPE Chart'!$C$4:$C$14,0),MATCH($D12,'RPE Chart'!$D$3:$R$3,0)),0))</f>
        <v>0</v>
      </c>
      <c r="I12" s="36"/>
    </row>
    <row r="13" ht="15.75" customHeight="1">
      <c r="A13" s="16"/>
      <c r="B13" s="16" t="s">
        <v>25</v>
      </c>
      <c r="C13" s="16" t="s">
        <v>72</v>
      </c>
      <c r="D13" s="17">
        <v>3.0</v>
      </c>
      <c r="E13" s="17">
        <v>4.0</v>
      </c>
      <c r="F13" s="19">
        <v>7.0</v>
      </c>
      <c r="G13" s="35"/>
      <c r="H13" s="35" t="str">
        <f t="array" ref="H13">IF($G13="","", ROUNDDOWN($G13/INDEX('RPE Chart'!$D$4:$R$14,MATCH($F13,'RPE Chart'!$C$4:$C$14,0),MATCH($D13,'RPE Chart'!$D$3:$R$3,0)),0))</f>
        <v/>
      </c>
      <c r="I13" s="36"/>
    </row>
    <row r="14" ht="15.75" customHeight="1">
      <c r="A14" s="16"/>
      <c r="B14" s="16" t="s">
        <v>26</v>
      </c>
      <c r="C14" s="16"/>
      <c r="D14" s="17">
        <v>8.0</v>
      </c>
      <c r="E14" s="17">
        <v>3.0</v>
      </c>
      <c r="F14" s="19">
        <v>6.0</v>
      </c>
      <c r="G14" s="35"/>
      <c r="H14" s="35" t="str">
        <f t="array" ref="H14">IF($G14="","", ROUNDDOWN($G14/INDEX('RPE Chart'!$D$4:$R$14,MATCH($F14,'RPE Chart'!$C$4:$C$14,0),MATCH($D14,'RPE Chart'!$D$3:$R$3,0)),0))</f>
        <v/>
      </c>
      <c r="I14" s="36"/>
    </row>
    <row r="15" ht="15.75" customHeight="1">
      <c r="A15" s="16"/>
      <c r="B15" s="16"/>
      <c r="C15" s="16"/>
      <c r="D15" s="17"/>
      <c r="E15" s="17"/>
      <c r="F15" s="17"/>
      <c r="G15" s="35"/>
      <c r="H15" s="37"/>
      <c r="I15" s="36"/>
    </row>
    <row r="16" ht="15.75" customHeight="1">
      <c r="A16" s="16"/>
      <c r="B16" s="16"/>
      <c r="C16" s="16"/>
      <c r="D16" s="17"/>
      <c r="E16" s="17"/>
      <c r="F16" s="17"/>
      <c r="G16" s="35"/>
      <c r="H16" s="37"/>
      <c r="I16" s="36"/>
    </row>
    <row r="17" ht="15.75" customHeight="1">
      <c r="A17" s="27" t="s">
        <v>73</v>
      </c>
      <c r="B17" s="14" t="s">
        <v>10</v>
      </c>
      <c r="C17" s="14" t="s">
        <v>11</v>
      </c>
      <c r="D17" s="15" t="s">
        <v>13</v>
      </c>
      <c r="E17" s="15" t="s">
        <v>14</v>
      </c>
      <c r="F17" s="15" t="s">
        <v>66</v>
      </c>
      <c r="G17" s="33" t="s">
        <v>67</v>
      </c>
      <c r="H17" s="33" t="s">
        <v>19</v>
      </c>
      <c r="I17" s="14" t="s">
        <v>68</v>
      </c>
    </row>
    <row r="18" ht="15.75" customHeight="1">
      <c r="A18" s="16"/>
      <c r="B18" s="16" t="s">
        <v>28</v>
      </c>
      <c r="C18" s="16" t="s">
        <v>74</v>
      </c>
      <c r="D18" s="17">
        <v>3.0</v>
      </c>
      <c r="E18" s="17">
        <v>3.0</v>
      </c>
      <c r="F18" s="19">
        <v>6.0</v>
      </c>
      <c r="G18" s="35"/>
      <c r="H18" s="35" t="str">
        <f t="array" ref="H18">IF($G18="","", ROUNDDOWN($G18/INDEX('RPE Chart'!$D$4:$R$14,MATCH($F18,'RPE Chart'!$C$4:$C$14,0),MATCH($D18,'RPE Chart'!$D$3:$R$3,0)),0))</f>
        <v/>
      </c>
      <c r="I18" s="36" t="s">
        <v>75</v>
      </c>
    </row>
    <row r="19" ht="15.75" customHeight="1">
      <c r="A19" s="16"/>
      <c r="B19" s="16" t="s">
        <v>24</v>
      </c>
      <c r="C19" s="16"/>
      <c r="D19" s="17">
        <v>3.0</v>
      </c>
      <c r="E19" s="17">
        <v>3.0</v>
      </c>
      <c r="F19" s="19">
        <v>8.0</v>
      </c>
      <c r="G19" s="35">
        <f t="array" ref="G19">IFERROR(MROUND(INDEX('Program Master'!$E$1:$J$162,MATCH($A$1&amp;$A$17&amp;$B19,'Program Master'!$E$1:$E$162,0),6),2.5),"")</f>
        <v>0</v>
      </c>
      <c r="H19" s="35">
        <f t="array" ref="H19">IF($G19="","", ROUNDDOWN($G19/INDEX('RPE Chart'!$D$4:$R$14,MATCH($F19,'RPE Chart'!$C$4:$C$14,0),MATCH($D19,'RPE Chart'!$D$3:$R$3,0)),0))</f>
        <v>0</v>
      </c>
      <c r="I19" s="36"/>
    </row>
    <row r="20" ht="15.75" customHeight="1">
      <c r="A20" s="16"/>
      <c r="B20" s="16" t="s">
        <v>29</v>
      </c>
      <c r="C20" s="16" t="s">
        <v>77</v>
      </c>
      <c r="D20" s="17">
        <v>5.0</v>
      </c>
      <c r="E20" s="17">
        <v>2.0</v>
      </c>
      <c r="F20" s="19">
        <v>7.0</v>
      </c>
      <c r="G20" s="35"/>
      <c r="H20" s="35" t="str">
        <f t="array" ref="H20">IF($G20="","", ROUNDDOWN($G20/INDEX('RPE Chart'!$D$4:$R$14,MATCH($F20,'RPE Chart'!$C$4:$C$14,0),MATCH($D20,'RPE Chart'!$D$3:$R$3,0)),0))</f>
        <v/>
      </c>
      <c r="I20" s="36"/>
    </row>
    <row r="21" ht="15.75" customHeight="1">
      <c r="A21" s="16"/>
      <c r="B21" s="16"/>
      <c r="C21" s="16"/>
      <c r="D21" s="17"/>
      <c r="E21" s="17"/>
      <c r="F21" s="17"/>
      <c r="G21" s="35"/>
      <c r="H21" s="35" t="str">
        <f t="array" ref="H21">IF($G21="","", ROUNDDOWN($G21/INDEX('RPE Chart'!$D$4:$R$14,MATCH($F21,'RPE Chart'!$C$4:$C$14,0),MATCH($D21,'RPE Chart'!$D$3:$R$3,0)),0))</f>
        <v/>
      </c>
      <c r="I21" s="36"/>
    </row>
    <row r="22" ht="15.75" customHeight="1">
      <c r="G22" s="21"/>
      <c r="H22" s="21"/>
    </row>
    <row r="23" ht="15.75" customHeight="1">
      <c r="G23" s="21"/>
      <c r="H23" s="21"/>
    </row>
    <row r="24" ht="15.75" customHeight="1">
      <c r="A24" s="27" t="s">
        <v>78</v>
      </c>
      <c r="B24" s="14" t="s">
        <v>10</v>
      </c>
      <c r="C24" s="14" t="s">
        <v>11</v>
      </c>
      <c r="D24" s="15" t="s">
        <v>13</v>
      </c>
      <c r="E24" s="15" t="s">
        <v>14</v>
      </c>
      <c r="F24" s="15" t="s">
        <v>66</v>
      </c>
      <c r="G24" s="33" t="s">
        <v>67</v>
      </c>
      <c r="H24" s="33" t="s">
        <v>19</v>
      </c>
      <c r="I24" s="14" t="s">
        <v>68</v>
      </c>
    </row>
    <row r="25" ht="15.75" customHeight="1">
      <c r="A25" s="16"/>
      <c r="B25" s="16" t="s">
        <v>33</v>
      </c>
      <c r="C25" s="16"/>
      <c r="D25" s="17">
        <v>1.0</v>
      </c>
      <c r="E25" s="17">
        <v>3.0</v>
      </c>
      <c r="F25" s="19">
        <v>6.0</v>
      </c>
      <c r="G25" s="35">
        <f t="array" ref="G25">IFERROR(MROUND(INDEX('Program Master'!$E$1:$J$162,MATCH($A$1&amp;$A$24&amp;$B25,'Program Master'!$E$1:$E$162,0),6),2.5),"")</f>
        <v>0</v>
      </c>
      <c r="H25" s="35">
        <f t="array" ref="H25">IF($G25="","", ROUNDDOWN($G25/INDEX('RPE Chart'!$D$4:$R$14,MATCH($F25,'RPE Chart'!$C$4:$C$14,0),MATCH($D25,'RPE Chart'!$D$3:$R$3,0)),0))</f>
        <v>0</v>
      </c>
      <c r="I25" s="36"/>
    </row>
    <row r="26" ht="15.75" customHeight="1">
      <c r="A26" s="16"/>
      <c r="B26" s="16" t="s">
        <v>34</v>
      </c>
      <c r="C26" s="16" t="s">
        <v>79</v>
      </c>
      <c r="D26" s="17">
        <v>3.0</v>
      </c>
      <c r="E26" s="17">
        <v>3.0</v>
      </c>
      <c r="F26" s="19">
        <v>7.0</v>
      </c>
      <c r="G26" s="35"/>
      <c r="H26" s="35" t="str">
        <f t="array" ref="H26">IF($G26="","", ROUNDDOWN($G26/INDEX('RPE Chart'!$D$4:$R$14,MATCH($F26,'RPE Chart'!$C$4:$C$14,0),MATCH($D26,'RPE Chart'!$D$3:$R$3,0)),0))</f>
        <v/>
      </c>
      <c r="I26" s="36"/>
    </row>
    <row r="27" ht="15.75" customHeight="1">
      <c r="A27" s="16"/>
      <c r="B27" s="16" t="s">
        <v>36</v>
      </c>
      <c r="C27" s="16" t="s">
        <v>80</v>
      </c>
      <c r="D27" s="17">
        <v>5.0</v>
      </c>
      <c r="E27" s="17">
        <v>3.0</v>
      </c>
      <c r="F27" s="19">
        <v>7.0</v>
      </c>
      <c r="G27" s="35"/>
      <c r="H27" s="35" t="str">
        <f t="array" ref="H27">IF($G27="","", ROUNDDOWN($G27/INDEX('RPE Chart'!$D$4:$R$14,MATCH($F27,'RPE Chart'!$C$4:$C$14,0),MATCH($D27,'RPE Chart'!$D$3:$R$3,0)),0))</f>
        <v/>
      </c>
      <c r="I27" s="36"/>
    </row>
    <row r="28" ht="15.75" customHeight="1">
      <c r="A28" s="16"/>
      <c r="B28" s="16" t="s">
        <v>38</v>
      </c>
      <c r="C28" s="16" t="s">
        <v>81</v>
      </c>
      <c r="D28" s="17">
        <v>8.0</v>
      </c>
      <c r="E28" s="17">
        <v>3.0</v>
      </c>
      <c r="F28" s="19">
        <v>7.0</v>
      </c>
      <c r="G28" s="35"/>
      <c r="H28" s="35" t="str">
        <f t="array" ref="H28">IF($G28="","", ROUNDDOWN($G28/INDEX('RPE Chart'!$D$4:$R$14,MATCH($F28,'RPE Chart'!$C$4:$C$14,0),MATCH($D28,'RPE Chart'!$D$3:$R$3,0)),0))</f>
        <v/>
      </c>
      <c r="I28" s="36"/>
    </row>
    <row r="29" ht="15.75" customHeight="1">
      <c r="A29" s="16"/>
      <c r="B29" s="16" t="s">
        <v>40</v>
      </c>
      <c r="C29" s="16" t="s">
        <v>82</v>
      </c>
      <c r="D29" s="17">
        <v>5.0</v>
      </c>
      <c r="E29" s="17">
        <v>3.0</v>
      </c>
      <c r="F29" s="19">
        <v>7.0</v>
      </c>
      <c r="G29" s="35"/>
      <c r="H29" s="35" t="str">
        <f t="array" ref="H29">IF($G29="","", ROUNDDOWN($G29/INDEX('RPE Chart'!$D$4:$R$14,MATCH($F29,'RPE Chart'!$C$4:$C$14,0),MATCH($D29,'RPE Chart'!$D$3:$R$3,0)),0))</f>
        <v/>
      </c>
      <c r="I29" s="36"/>
    </row>
    <row r="30" ht="15.75" customHeight="1"/>
    <row r="31" ht="15.75" customHeight="1"/>
    <row r="32" ht="15.75" customHeight="1"/>
    <row r="33" ht="15.75" customHeight="1">
      <c r="B33" s="32"/>
    </row>
    <row r="34" ht="15.75" customHeight="1">
      <c r="B34" s="32"/>
    </row>
    <row r="35" ht="15.75" customHeight="1">
      <c r="B35" s="3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E3:G3"/>
    <mergeCell ref="E4:G4"/>
    <mergeCell ref="E5:G5"/>
    <mergeCell ref="E6:G6"/>
  </mergeCell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" width="23.63"/>
    <col customWidth="1" min="3" max="3" width="18.63"/>
    <col customWidth="1" min="4" max="5" width="12.63"/>
    <col customWidth="1" min="6" max="6" width="17.13"/>
    <col customWidth="1" min="8" max="9" width="26.5"/>
  </cols>
  <sheetData>
    <row r="1" ht="60.75" customHeight="1">
      <c r="A1" s="26" t="s">
        <v>50</v>
      </c>
      <c r="B1" s="1"/>
    </row>
    <row r="2" ht="15.75" customHeight="1">
      <c r="A2" s="27" t="s">
        <v>56</v>
      </c>
      <c r="B2" s="28"/>
      <c r="C2" s="29"/>
      <c r="D2" s="29"/>
      <c r="E2" s="28"/>
      <c r="F2" s="28"/>
      <c r="G2" s="28"/>
    </row>
    <row r="3" ht="15.75" customHeight="1">
      <c r="B3" s="28" t="s">
        <v>10</v>
      </c>
      <c r="C3" s="29" t="s">
        <v>57</v>
      </c>
      <c r="D3" s="29" t="s">
        <v>58</v>
      </c>
      <c r="E3" s="28" t="s">
        <v>59</v>
      </c>
    </row>
    <row r="4" ht="15.75" customHeight="1">
      <c r="B4" s="30" t="s">
        <v>60</v>
      </c>
      <c r="C4" s="31">
        <v>2.0</v>
      </c>
      <c r="D4" s="31">
        <v>10.0</v>
      </c>
      <c r="E4" s="32" t="s">
        <v>61</v>
      </c>
    </row>
    <row r="5" ht="15.75" customHeight="1">
      <c r="B5" s="22" t="s">
        <v>62</v>
      </c>
      <c r="C5" s="31">
        <v>2.0</v>
      </c>
      <c r="D5" s="31">
        <v>10.0</v>
      </c>
      <c r="E5" s="30" t="s">
        <v>63</v>
      </c>
    </row>
    <row r="6" ht="15.75" customHeight="1">
      <c r="B6" s="22" t="s">
        <v>31</v>
      </c>
      <c r="C6" s="31">
        <v>2.0</v>
      </c>
      <c r="D6" s="31">
        <v>10.0</v>
      </c>
      <c r="E6" s="32" t="s">
        <v>64</v>
      </c>
    </row>
    <row r="7" ht="15.75" customHeight="1">
      <c r="B7" s="22"/>
      <c r="C7" s="31"/>
      <c r="D7" s="31"/>
      <c r="E7" s="32"/>
      <c r="F7" s="32"/>
      <c r="G7" s="32"/>
    </row>
    <row r="8" ht="15.75" customHeight="1">
      <c r="B8" s="22"/>
      <c r="C8" s="31"/>
      <c r="D8" s="31"/>
      <c r="E8" s="32"/>
      <c r="F8" s="32"/>
      <c r="G8" s="32"/>
    </row>
    <row r="9" ht="15.75" customHeight="1">
      <c r="A9" s="27" t="s">
        <v>65</v>
      </c>
      <c r="B9" s="14" t="s">
        <v>10</v>
      </c>
      <c r="C9" s="14" t="s">
        <v>11</v>
      </c>
      <c r="D9" s="15" t="s">
        <v>13</v>
      </c>
      <c r="E9" s="15" t="s">
        <v>14</v>
      </c>
      <c r="F9" s="38" t="s">
        <v>66</v>
      </c>
      <c r="G9" s="33" t="s">
        <v>67</v>
      </c>
      <c r="H9" s="33" t="s">
        <v>19</v>
      </c>
      <c r="I9" s="14" t="s">
        <v>68</v>
      </c>
    </row>
    <row r="10" ht="15.75" customHeight="1">
      <c r="A10" s="16"/>
      <c r="B10" s="16" t="s">
        <v>22</v>
      </c>
      <c r="C10" s="16" t="s">
        <v>69</v>
      </c>
      <c r="D10" s="17">
        <v>1.0</v>
      </c>
      <c r="E10" s="17">
        <v>3.0</v>
      </c>
      <c r="F10" s="19">
        <v>8.0</v>
      </c>
      <c r="G10" s="35">
        <f t="array" ref="G10">IFERROR(MROUND(INDEX('Program Master'!$E$1:$J$162,MATCH($A$1&amp;$A$9&amp;$B10,'Program Master'!$E$1:$E$162,0),6),2.5),"")</f>
        <v>0</v>
      </c>
      <c r="H10" s="35">
        <f t="array" ref="H10">IF($G10="","", ROUNDDOWN($G10/INDEX('RPE Chart'!$D$4:$R$14,MATCH($F10,'RPE Chart'!$C$4:$C$14,0),MATCH($D10,'RPE Chart'!$D$3:$R$3,0)),0))</f>
        <v>0</v>
      </c>
      <c r="I10" s="36" t="s">
        <v>84</v>
      </c>
    </row>
    <row r="11" ht="15.75" customHeight="1">
      <c r="A11" s="16"/>
      <c r="B11" s="16" t="s">
        <v>23</v>
      </c>
      <c r="C11" s="16" t="s">
        <v>70</v>
      </c>
      <c r="D11" s="17">
        <v>3.0</v>
      </c>
      <c r="E11" s="17">
        <v>3.0</v>
      </c>
      <c r="F11" s="19">
        <v>6.0</v>
      </c>
      <c r="G11" s="35"/>
      <c r="H11" s="35" t="str">
        <f t="array" ref="H11">IF($G11="","", ROUNDDOWN($G11/INDEX('RPE Chart'!$D$4:$R$14,MATCH($F11,'RPE Chart'!$C$4:$C$14,0),MATCH($D11,'RPE Chart'!$D$3:$R$3,0)),0))</f>
        <v/>
      </c>
      <c r="I11" s="36"/>
    </row>
    <row r="12" ht="15.75" customHeight="1">
      <c r="A12" s="16"/>
      <c r="B12" s="16" t="s">
        <v>24</v>
      </c>
      <c r="C12" s="16" t="s">
        <v>71</v>
      </c>
      <c r="D12" s="17">
        <v>1.0</v>
      </c>
      <c r="E12" s="17">
        <v>3.0</v>
      </c>
      <c r="F12" s="19">
        <v>9.0</v>
      </c>
      <c r="G12" s="35">
        <f t="array" ref="G12">IFERROR(MROUND(INDEX('Program Master'!$E$1:$J$162,MATCH($A$1&amp;$A$9&amp;$B12,'Program Master'!$E$1:$E$162,0),6),2.5),"")</f>
        <v>0</v>
      </c>
      <c r="H12" s="35">
        <f t="array" ref="H12">IF($G12="","", ROUNDDOWN($G12/INDEX('RPE Chart'!$D$4:$R$14,MATCH($F12,'RPE Chart'!$C$4:$C$14,0),MATCH($D12,'RPE Chart'!$D$3:$R$3,0)),0))</f>
        <v>0</v>
      </c>
      <c r="I12" s="36"/>
    </row>
    <row r="13" ht="15.75" customHeight="1">
      <c r="A13" s="16"/>
      <c r="B13" s="16" t="s">
        <v>25</v>
      </c>
      <c r="C13" s="16" t="s">
        <v>72</v>
      </c>
      <c r="D13" s="17">
        <v>3.0</v>
      </c>
      <c r="E13" s="17">
        <v>4.0</v>
      </c>
      <c r="F13" s="19">
        <v>7.0</v>
      </c>
      <c r="G13" s="35"/>
      <c r="H13" s="35" t="str">
        <f t="array" ref="H13">IF($G13="","", ROUNDDOWN($G13/INDEX('RPE Chart'!$D$4:$R$14,MATCH($F13,'RPE Chart'!$C$4:$C$14,0),MATCH($D13,'RPE Chart'!$D$3:$R$3,0)),0))</f>
        <v/>
      </c>
      <c r="I13" s="36"/>
    </row>
    <row r="14" ht="15.75" customHeight="1">
      <c r="A14" s="16"/>
      <c r="B14" s="16" t="s">
        <v>26</v>
      </c>
      <c r="C14" s="16"/>
      <c r="D14" s="17">
        <v>8.0</v>
      </c>
      <c r="E14" s="17">
        <v>3.0</v>
      </c>
      <c r="F14" s="19">
        <v>6.0</v>
      </c>
      <c r="G14" s="35"/>
      <c r="H14" s="35" t="str">
        <f t="array" ref="H14">IF($G14="","", ROUNDDOWN($G14/INDEX('RPE Chart'!$D$4:$R$14,MATCH($F14,'RPE Chart'!$C$4:$C$14,0),MATCH($D14,'RPE Chart'!$D$3:$R$3,0)),0))</f>
        <v/>
      </c>
      <c r="I14" s="36"/>
    </row>
    <row r="15" ht="15.75" customHeight="1">
      <c r="A15" s="16"/>
      <c r="B15" s="16"/>
      <c r="C15" s="16"/>
      <c r="D15" s="17"/>
      <c r="E15" s="17"/>
      <c r="F15" s="17"/>
      <c r="G15" s="35"/>
      <c r="H15" s="37"/>
      <c r="I15" s="36"/>
    </row>
    <row r="16" ht="15.75" customHeight="1">
      <c r="A16" s="16"/>
      <c r="B16" s="16"/>
      <c r="C16" s="16"/>
      <c r="D16" s="17"/>
      <c r="E16" s="17"/>
      <c r="F16" s="17"/>
      <c r="G16" s="35"/>
      <c r="H16" s="37"/>
      <c r="I16" s="36"/>
    </row>
    <row r="17" ht="15.75" customHeight="1">
      <c r="A17" s="27" t="s">
        <v>73</v>
      </c>
      <c r="B17" s="14" t="s">
        <v>10</v>
      </c>
      <c r="C17" s="14" t="s">
        <v>11</v>
      </c>
      <c r="D17" s="15" t="s">
        <v>13</v>
      </c>
      <c r="E17" s="15" t="s">
        <v>14</v>
      </c>
      <c r="F17" s="15" t="s">
        <v>66</v>
      </c>
      <c r="G17" s="33" t="s">
        <v>67</v>
      </c>
      <c r="H17" s="33" t="s">
        <v>19</v>
      </c>
      <c r="I17" s="14" t="s">
        <v>68</v>
      </c>
    </row>
    <row r="18" ht="15.75" customHeight="1">
      <c r="A18" s="16"/>
      <c r="B18" s="16" t="s">
        <v>28</v>
      </c>
      <c r="C18" s="16" t="s">
        <v>74</v>
      </c>
      <c r="D18" s="17">
        <v>3.0</v>
      </c>
      <c r="E18" s="17">
        <v>2.0</v>
      </c>
      <c r="F18" s="19">
        <v>6.0</v>
      </c>
      <c r="G18" s="35"/>
      <c r="H18" s="35" t="str">
        <f t="array" ref="H18">IF($G18="","", ROUNDDOWN($G18/INDEX('RPE Chart'!$D$4:$R$14,MATCH($F18,'RPE Chart'!$C$4:$C$14,0),MATCH($D18,'RPE Chart'!$D$3:$R$3,0)),0))</f>
        <v/>
      </c>
      <c r="I18" s="36" t="s">
        <v>75</v>
      </c>
    </row>
    <row r="19" ht="15.75" customHeight="1">
      <c r="A19" s="16"/>
      <c r="B19" s="16" t="s">
        <v>24</v>
      </c>
      <c r="C19" s="16"/>
      <c r="D19" s="17">
        <v>3.0</v>
      </c>
      <c r="E19" s="17">
        <v>3.0</v>
      </c>
      <c r="F19" s="19">
        <v>8.0</v>
      </c>
      <c r="G19" s="35">
        <f t="array" ref="G19">IFERROR(MROUND(INDEX('Program Master'!$E$1:$J$162,MATCH($A$1&amp;$A$17&amp;$B19,'Program Master'!$E$1:$E$162,0),6),2.5),"")</f>
        <v>0</v>
      </c>
      <c r="H19" s="35">
        <f t="array" ref="H19">IF($G19="","", ROUNDDOWN($G19/INDEX('RPE Chart'!$D$4:$R$14,MATCH($F19,'RPE Chart'!$C$4:$C$14,0),MATCH($D19,'RPE Chart'!$D$3:$R$3,0)),0))</f>
        <v>0</v>
      </c>
      <c r="I19" s="36"/>
    </row>
    <row r="20" ht="15.75" customHeight="1">
      <c r="A20" s="16"/>
      <c r="B20" s="16" t="s">
        <v>29</v>
      </c>
      <c r="C20" s="16" t="s">
        <v>77</v>
      </c>
      <c r="D20" s="17">
        <v>5.0</v>
      </c>
      <c r="E20" s="17">
        <v>2.0</v>
      </c>
      <c r="F20" s="19">
        <v>7.0</v>
      </c>
      <c r="G20" s="35"/>
      <c r="H20" s="35" t="str">
        <f t="array" ref="H20">IF($G20="","", ROUNDDOWN($G20/INDEX('RPE Chart'!$D$4:$R$14,MATCH($F20,'RPE Chart'!$C$4:$C$14,0),MATCH($D20,'RPE Chart'!$D$3:$R$3,0)),0))</f>
        <v/>
      </c>
      <c r="I20" s="36"/>
    </row>
    <row r="21" ht="15.75" customHeight="1">
      <c r="A21" s="16"/>
      <c r="B21" s="16"/>
      <c r="C21" s="16"/>
      <c r="D21" s="17"/>
      <c r="E21" s="17"/>
      <c r="F21" s="17"/>
      <c r="G21" s="35"/>
      <c r="H21" s="35" t="str">
        <f t="array" ref="H21">IF($G21="","", ROUNDDOWN($G21/INDEX('RPE Chart'!$D$4:$R$14,MATCH($F21,'RPE Chart'!$C$4:$C$14,0),MATCH($D21,'RPE Chart'!$D$3:$R$3,0)),0))</f>
        <v/>
      </c>
      <c r="I21" s="36"/>
    </row>
    <row r="22" ht="15.75" customHeight="1">
      <c r="G22" s="21"/>
      <c r="H22" s="21"/>
    </row>
    <row r="23" ht="15.75" customHeight="1">
      <c r="G23" s="21"/>
      <c r="H23" s="21"/>
    </row>
    <row r="24" ht="15.75" customHeight="1">
      <c r="A24" s="27" t="s">
        <v>78</v>
      </c>
      <c r="B24" s="14" t="s">
        <v>10</v>
      </c>
      <c r="C24" s="14" t="s">
        <v>11</v>
      </c>
      <c r="D24" s="15" t="s">
        <v>13</v>
      </c>
      <c r="E24" s="15" t="s">
        <v>14</v>
      </c>
      <c r="F24" s="15" t="s">
        <v>66</v>
      </c>
      <c r="G24" s="33" t="s">
        <v>67</v>
      </c>
      <c r="H24" s="33" t="s">
        <v>19</v>
      </c>
      <c r="I24" s="14" t="s">
        <v>68</v>
      </c>
    </row>
    <row r="25" ht="15.75" customHeight="1">
      <c r="A25" s="16"/>
      <c r="B25" s="16" t="s">
        <v>33</v>
      </c>
      <c r="C25" s="16"/>
      <c r="D25" s="17">
        <v>1.0</v>
      </c>
      <c r="E25" s="17">
        <v>3.0</v>
      </c>
      <c r="F25" s="19">
        <v>6.0</v>
      </c>
      <c r="G25" s="35">
        <f t="array" ref="G25">IFERROR(MROUND(INDEX('Program Master'!$E$1:$J$162,MATCH($A$1&amp;$A$24&amp;$B25,'Program Master'!$E$1:$E$162,0),6),2.5),"")</f>
        <v>0</v>
      </c>
      <c r="H25" s="35">
        <f t="array" ref="H25">IF($G25="","", ROUNDDOWN($G25/INDEX('RPE Chart'!$D$4:$R$14,MATCH($F25,'RPE Chart'!$C$4:$C$14,0),MATCH($D25,'RPE Chart'!$D$3:$R$3,0)),0))</f>
        <v>0</v>
      </c>
      <c r="I25" s="36"/>
    </row>
    <row r="26" ht="15.75" customHeight="1">
      <c r="A26" s="16"/>
      <c r="B26" s="16" t="s">
        <v>34</v>
      </c>
      <c r="C26" s="16" t="s">
        <v>79</v>
      </c>
      <c r="D26" s="17">
        <v>3.0</v>
      </c>
      <c r="E26" s="17">
        <v>2.0</v>
      </c>
      <c r="F26" s="19">
        <v>7.0</v>
      </c>
      <c r="G26" s="35"/>
      <c r="H26" s="35" t="str">
        <f t="array" ref="H26">IF($G26="","", ROUNDDOWN($G26/INDEX('RPE Chart'!$D$4:$R$14,MATCH($F26,'RPE Chart'!$C$4:$C$14,0),MATCH($D26,'RPE Chart'!$D$3:$R$3,0)),0))</f>
        <v/>
      </c>
      <c r="I26" s="36"/>
    </row>
    <row r="27" ht="15.75" customHeight="1">
      <c r="A27" s="16"/>
      <c r="B27" s="16" t="s">
        <v>36</v>
      </c>
      <c r="C27" s="16" t="s">
        <v>80</v>
      </c>
      <c r="D27" s="17">
        <v>5.0</v>
      </c>
      <c r="E27" s="17">
        <v>2.0</v>
      </c>
      <c r="F27" s="19">
        <v>7.0</v>
      </c>
      <c r="G27" s="35"/>
      <c r="H27" s="35" t="str">
        <f t="array" ref="H27">IF($G27="","", ROUNDDOWN($G27/INDEX('RPE Chart'!$D$4:$R$14,MATCH($F27,'RPE Chart'!$C$4:$C$14,0),MATCH($D27,'RPE Chart'!$D$3:$R$3,0)),0))</f>
        <v/>
      </c>
      <c r="I27" s="36"/>
    </row>
    <row r="28" ht="15.75" customHeight="1">
      <c r="A28" s="16"/>
      <c r="B28" s="16" t="s">
        <v>38</v>
      </c>
      <c r="C28" s="16" t="s">
        <v>81</v>
      </c>
      <c r="D28" s="17">
        <v>8.0</v>
      </c>
      <c r="E28" s="17">
        <v>2.0</v>
      </c>
      <c r="F28" s="19">
        <v>7.0</v>
      </c>
      <c r="G28" s="35"/>
      <c r="H28" s="35" t="str">
        <f t="array" ref="H28">IF($G28="","", ROUNDDOWN($G28/INDEX('RPE Chart'!$D$4:$R$14,MATCH($F28,'RPE Chart'!$C$4:$C$14,0),MATCH($D28,'RPE Chart'!$D$3:$R$3,0)),0))</f>
        <v/>
      </c>
      <c r="I28" s="36"/>
    </row>
    <row r="29" ht="15.75" customHeight="1">
      <c r="A29" s="16"/>
      <c r="B29" s="16" t="s">
        <v>40</v>
      </c>
      <c r="C29" s="16" t="s">
        <v>82</v>
      </c>
      <c r="D29" s="17">
        <v>5.0</v>
      </c>
      <c r="E29" s="17">
        <v>2.0</v>
      </c>
      <c r="F29" s="19">
        <v>7.0</v>
      </c>
      <c r="G29" s="35"/>
      <c r="H29" s="35" t="str">
        <f t="array" ref="H29">IF($G29="","", ROUNDDOWN($G29/INDEX('RPE Chart'!$D$4:$R$14,MATCH($F29,'RPE Chart'!$C$4:$C$14,0),MATCH($D29,'RPE Chart'!$D$3:$R$3,0)),0))</f>
        <v/>
      </c>
      <c r="I29" s="36"/>
    </row>
    <row r="30" ht="15.75" customHeight="1"/>
    <row r="31" ht="15.75" customHeight="1"/>
    <row r="32" ht="15.75" customHeight="1"/>
    <row r="33" ht="15.75" customHeight="1">
      <c r="B33" s="32"/>
    </row>
    <row r="34" ht="15.75" customHeight="1">
      <c r="B34" s="32"/>
    </row>
    <row r="35" ht="15.75" customHeight="1">
      <c r="B35" s="3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E3:G3"/>
    <mergeCell ref="E4:G4"/>
    <mergeCell ref="E5:G5"/>
    <mergeCell ref="E6:G6"/>
  </mergeCell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" width="23.63"/>
    <col customWidth="1" min="3" max="3" width="18.63"/>
    <col customWidth="1" min="4" max="5" width="12.63"/>
    <col customWidth="1" min="6" max="6" width="17.13"/>
    <col customWidth="1" min="8" max="9" width="26.5"/>
  </cols>
  <sheetData>
    <row r="1" ht="60.75" customHeight="1">
      <c r="A1" s="26" t="s">
        <v>51</v>
      </c>
      <c r="B1" s="1"/>
    </row>
    <row r="2" ht="15.75" customHeight="1">
      <c r="A2" s="27" t="s">
        <v>56</v>
      </c>
      <c r="B2" s="28"/>
      <c r="C2" s="29"/>
      <c r="D2" s="29"/>
      <c r="E2" s="28"/>
      <c r="F2" s="28"/>
      <c r="G2" s="28"/>
    </row>
    <row r="3" ht="15.75" customHeight="1">
      <c r="B3" s="28" t="s">
        <v>10</v>
      </c>
      <c r="C3" s="29" t="s">
        <v>57</v>
      </c>
      <c r="D3" s="29" t="s">
        <v>58</v>
      </c>
      <c r="E3" s="28" t="s">
        <v>59</v>
      </c>
    </row>
    <row r="4" ht="15.75" customHeight="1">
      <c r="B4" s="30" t="s">
        <v>60</v>
      </c>
      <c r="C4" s="31">
        <v>2.0</v>
      </c>
      <c r="D4" s="31">
        <v>10.0</v>
      </c>
      <c r="E4" s="32" t="s">
        <v>61</v>
      </c>
    </row>
    <row r="5" ht="15.75" customHeight="1">
      <c r="B5" s="22" t="s">
        <v>62</v>
      </c>
      <c r="C5" s="31">
        <v>2.0</v>
      </c>
      <c r="D5" s="31">
        <v>10.0</v>
      </c>
      <c r="E5" s="30" t="s">
        <v>63</v>
      </c>
    </row>
    <row r="6" ht="15.75" customHeight="1">
      <c r="B6" s="22" t="s">
        <v>31</v>
      </c>
      <c r="C6" s="31">
        <v>2.0</v>
      </c>
      <c r="D6" s="31">
        <v>10.0</v>
      </c>
      <c r="E6" s="32" t="s">
        <v>64</v>
      </c>
    </row>
    <row r="7" ht="15.75" customHeight="1">
      <c r="B7" s="22"/>
      <c r="C7" s="31"/>
      <c r="D7" s="31"/>
      <c r="E7" s="32"/>
      <c r="F7" s="32"/>
      <c r="G7" s="32"/>
    </row>
    <row r="8" ht="15.75" customHeight="1">
      <c r="B8" s="22"/>
      <c r="C8" s="31"/>
      <c r="D8" s="31"/>
      <c r="E8" s="32"/>
      <c r="F8" s="32"/>
      <c r="G8" s="32"/>
    </row>
    <row r="9" ht="15.75" customHeight="1">
      <c r="A9" s="27" t="s">
        <v>65</v>
      </c>
      <c r="B9" s="14" t="s">
        <v>10</v>
      </c>
      <c r="C9" s="14" t="s">
        <v>11</v>
      </c>
      <c r="D9" s="15" t="s">
        <v>13</v>
      </c>
      <c r="E9" s="15" t="s">
        <v>14</v>
      </c>
      <c r="F9" s="38" t="s">
        <v>66</v>
      </c>
      <c r="G9" s="15" t="s">
        <v>67</v>
      </c>
      <c r="H9" s="15" t="s">
        <v>19</v>
      </c>
      <c r="I9" s="14" t="s">
        <v>68</v>
      </c>
    </row>
    <row r="10" ht="15.75" customHeight="1">
      <c r="A10" s="16"/>
      <c r="B10" s="16" t="s">
        <v>22</v>
      </c>
      <c r="C10" s="16" t="s">
        <v>69</v>
      </c>
      <c r="D10" s="17">
        <v>1.0</v>
      </c>
      <c r="E10" s="17">
        <v>2.0</v>
      </c>
      <c r="F10" s="19">
        <v>6.0</v>
      </c>
      <c r="G10" s="35">
        <f t="array" ref="G10">IFERROR(MROUND(INDEX('Program Master'!$E$1:$J$162,MATCH($A$1&amp;$A$9&amp;$B10,'Program Master'!$E$1:$E$162,0),6),2.5),"")</f>
        <v>0</v>
      </c>
      <c r="H10" s="35">
        <f t="array" ref="H10">IF($G10="","", ROUNDDOWN($G10/INDEX('RPE Chart'!$D$4:$R$14,MATCH($F10,'RPE Chart'!$C$4:$C$14,0),MATCH($D10,'RPE Chart'!$D$3:$R$3,0)),0))</f>
        <v>0</v>
      </c>
      <c r="I10" s="36" t="s">
        <v>84</v>
      </c>
    </row>
    <row r="11" ht="15.75" customHeight="1">
      <c r="A11" s="16"/>
      <c r="B11" s="16" t="s">
        <v>23</v>
      </c>
      <c r="C11" s="16" t="s">
        <v>70</v>
      </c>
      <c r="D11" s="17">
        <v>3.0</v>
      </c>
      <c r="E11" s="17">
        <v>3.0</v>
      </c>
      <c r="F11" s="19">
        <v>6.0</v>
      </c>
      <c r="G11" s="17"/>
      <c r="H11" s="35" t="str">
        <f t="array" ref="H11">IF($G11="","", ROUNDDOWN($G11/INDEX('RPE Chart'!$D$4:$R$14,MATCH($F11,'RPE Chart'!$C$4:$C$14,0),MATCH($D11,'RPE Chart'!$D$3:$R$3,0)),0))</f>
        <v/>
      </c>
      <c r="I11" s="36"/>
    </row>
    <row r="12" ht="15.75" customHeight="1">
      <c r="A12" s="16"/>
      <c r="B12" s="16" t="s">
        <v>24</v>
      </c>
      <c r="C12" s="16" t="s">
        <v>71</v>
      </c>
      <c r="D12" s="17">
        <v>1.0</v>
      </c>
      <c r="E12" s="17">
        <v>2.0</v>
      </c>
      <c r="F12" s="19">
        <v>8.0</v>
      </c>
      <c r="G12" s="17">
        <f t="array" ref="G12">IFERROR(INDEX('Program Master'!$E$1:$J$162,MATCH($A$1&amp;$A$9&amp;$B12,'Program Master'!$E$1:$E$162,0),6),"")</f>
        <v>0</v>
      </c>
      <c r="H12" s="35">
        <f t="array" ref="H12">IF($G12="","", ROUNDDOWN($G12/INDEX('RPE Chart'!$D$4:$R$14,MATCH($F12,'RPE Chart'!$C$4:$C$14,0),MATCH($D12,'RPE Chart'!$D$3:$R$3,0)),0))</f>
        <v>0</v>
      </c>
      <c r="I12" s="36"/>
    </row>
    <row r="13" ht="15.75" customHeight="1">
      <c r="A13" s="16"/>
      <c r="B13" s="16"/>
      <c r="C13" s="16"/>
      <c r="D13" s="17"/>
      <c r="E13" s="17"/>
      <c r="F13" s="17"/>
      <c r="G13" s="17" t="str">
        <f t="array" ref="G13">IFERROR(INDEX('Program Master'!$E$1:$J$162,MATCH($A$1&amp;$A$9&amp;$B13,'Program Master'!$E$1:$E$162,0),6),"")</f>
        <v/>
      </c>
      <c r="H13" s="36" t="str">
        <f t="array" ref="H13">IF($G13="","", ROUNDDOWN($G13/INDEX('RPE Chart'!$D$4:$R$12,MATCH($F13,'RPE Chart'!$C$4:$C$12,0),MATCH($D13,'RPE Chart'!$D$3:$R$3,0)),0))</f>
        <v/>
      </c>
      <c r="I13" s="36"/>
    </row>
    <row r="14" ht="15.75" customHeight="1">
      <c r="A14" s="16"/>
      <c r="B14" s="16"/>
      <c r="C14" s="16"/>
      <c r="D14" s="17"/>
      <c r="E14" s="17"/>
      <c r="F14" s="17"/>
      <c r="G14" s="17"/>
      <c r="H14" s="36" t="str">
        <f t="array" ref="H14">IF($G14="","", ROUNDDOWN($G14/INDEX('RPE Chart'!$D$4:$R$12,MATCH($F14,'RPE Chart'!$C$4:$C$12,0),MATCH($D14,'RPE Chart'!$D$3:$R$3,0)),0))</f>
        <v/>
      </c>
      <c r="I14" s="36"/>
    </row>
    <row r="15" ht="15.75" customHeight="1">
      <c r="A15" s="16"/>
      <c r="B15" s="16"/>
      <c r="C15" s="16"/>
      <c r="D15" s="17"/>
      <c r="E15" s="17"/>
      <c r="F15" s="17"/>
      <c r="G15" s="17"/>
      <c r="H15" s="36"/>
      <c r="I15" s="36"/>
    </row>
    <row r="16" ht="15.75" customHeight="1">
      <c r="A16" s="16"/>
      <c r="B16" s="16"/>
      <c r="C16" s="16"/>
      <c r="D16" s="17"/>
      <c r="E16" s="17"/>
      <c r="F16" s="17"/>
      <c r="G16" s="17"/>
      <c r="H16" s="36"/>
      <c r="I16" s="36"/>
    </row>
    <row r="17" ht="15.75" customHeight="1">
      <c r="A17" s="27" t="s">
        <v>73</v>
      </c>
      <c r="B17" s="14" t="s">
        <v>10</v>
      </c>
      <c r="C17" s="14" t="s">
        <v>11</v>
      </c>
      <c r="D17" s="15" t="s">
        <v>13</v>
      </c>
      <c r="E17" s="15" t="s">
        <v>14</v>
      </c>
      <c r="F17" s="15" t="s">
        <v>66</v>
      </c>
      <c r="G17" s="15" t="s">
        <v>67</v>
      </c>
      <c r="H17" s="15" t="s">
        <v>19</v>
      </c>
      <c r="I17" s="14" t="s">
        <v>68</v>
      </c>
    </row>
    <row r="18" ht="15.75" customHeight="1">
      <c r="A18" s="16"/>
      <c r="B18" s="16" t="s">
        <v>33</v>
      </c>
      <c r="C18" s="16"/>
      <c r="D18" s="17">
        <v>1.0</v>
      </c>
      <c r="E18" s="17">
        <v>1.0</v>
      </c>
      <c r="F18" s="19">
        <v>5.0</v>
      </c>
      <c r="G18" s="17">
        <f t="array" ref="G18">IFERROR(INDEX('Program Master'!$E$1:$J$162,MATCH($A$1&amp;$A$17&amp;$B18,'Program Master'!$E$1:$E$162,0),6),"")</f>
        <v>0</v>
      </c>
      <c r="H18" s="35">
        <f t="array" ref="H18">IF($G18="","", ROUNDDOWN($G18/INDEX('RPE Chart'!$D$4:$R$14,MATCH($F18,'RPE Chart'!$C$4:$C$14,0),MATCH($D18,'RPE Chart'!$D$3:$R$3,0)),0))</f>
        <v>0</v>
      </c>
      <c r="I18" s="36"/>
    </row>
    <row r="19" ht="15.75" customHeight="1">
      <c r="A19" s="16"/>
      <c r="B19" s="16" t="s">
        <v>24</v>
      </c>
      <c r="C19" s="16"/>
      <c r="D19" s="17"/>
      <c r="E19" s="17"/>
      <c r="F19" s="19"/>
      <c r="G19" s="35"/>
      <c r="H19" s="35" t="str">
        <f t="array" ref="H19">IF($G19="","", ROUNDDOWN($G19/INDEX('RPE Chart'!$D$4:$R$14,MATCH($F19,'RPE Chart'!$C$4:$C$14,0),MATCH($D19,'RPE Chart'!$D$3:$R$3,0)),0))</f>
        <v/>
      </c>
      <c r="I19" s="36"/>
    </row>
    <row r="20" ht="15.75" customHeight="1">
      <c r="A20" s="16"/>
      <c r="B20" s="16"/>
      <c r="C20" s="16"/>
      <c r="D20" s="17"/>
      <c r="E20" s="17"/>
      <c r="F20" s="17"/>
      <c r="G20" s="17" t="str">
        <f t="array" ref="G20">IFERROR(INDEX('Program Master'!$E$1:$J$162,MATCH($A$1&amp;$A$17&amp;$B20,'Program Master'!$E$1:$E$162,0),6),"")</f>
        <v/>
      </c>
      <c r="H20" s="36" t="str">
        <f t="array" ref="H20">IF($G20="","", ROUNDDOWN($G20/INDEX('RPE Chart'!$D$4:$R$12,MATCH($F20,'RPE Chart'!$C$4:$C$12,0),MATCH($D20,'RPE Chart'!$D$3:$R$3,0)),0))</f>
        <v/>
      </c>
      <c r="I20" s="36"/>
    </row>
    <row r="21" ht="15.75" customHeight="1">
      <c r="A21" s="16"/>
      <c r="B21" s="16"/>
      <c r="C21" s="16"/>
      <c r="D21" s="17"/>
      <c r="E21" s="17"/>
      <c r="F21" s="17"/>
      <c r="G21" s="17"/>
      <c r="H21" s="36" t="str">
        <f t="array" ref="H21">IF($G21="","", ROUNDDOWN($G21/INDEX('RPE Chart'!$D$4:$R$12,MATCH($F21,'RPE Chart'!$C$4:$C$12,0),MATCH($D21,'RPE Chart'!$D$3:$R$3,0)),0))</f>
        <v/>
      </c>
      <c r="I21" s="36"/>
    </row>
    <row r="22" ht="15.75" customHeight="1"/>
    <row r="23" ht="15.75" customHeight="1"/>
    <row r="24" ht="15.75" customHeight="1">
      <c r="A24" s="27" t="s">
        <v>78</v>
      </c>
      <c r="B24" s="14" t="s">
        <v>10</v>
      </c>
      <c r="C24" s="14" t="s">
        <v>11</v>
      </c>
      <c r="D24" s="15" t="s">
        <v>13</v>
      </c>
      <c r="E24" s="15" t="s">
        <v>14</v>
      </c>
      <c r="F24" s="15" t="s">
        <v>66</v>
      </c>
      <c r="G24" s="15" t="s">
        <v>67</v>
      </c>
      <c r="H24" s="15" t="s">
        <v>19</v>
      </c>
      <c r="I24" s="14" t="s">
        <v>68</v>
      </c>
    </row>
    <row r="25" ht="15.75" customHeight="1">
      <c r="A25" s="16"/>
      <c r="B25" s="16" t="s">
        <v>33</v>
      </c>
      <c r="C25" s="16"/>
      <c r="D25" s="17">
        <v>1.0</v>
      </c>
      <c r="E25" s="17">
        <v>3.0</v>
      </c>
      <c r="F25" s="19">
        <v>6.0</v>
      </c>
      <c r="G25" s="35">
        <f t="array" ref="G25">IFERROR(MROUND(INDEX('Program Master'!$E$1:$J$162,MATCH($A$1&amp;$A$24&amp;$B25,'Program Master'!$E$1:$E$162,0),6),2.5),"")</f>
        <v>0</v>
      </c>
      <c r="H25" s="35">
        <f t="array" ref="H25">IF($G25="","", ROUNDDOWN($G25/INDEX('RPE Chart'!$D$4:$R$14,MATCH($F25,'RPE Chart'!$C$4:$C$14,0),MATCH($D25,'RPE Chart'!$D$3:$R$3,0)),0))</f>
        <v>0</v>
      </c>
      <c r="I25" s="36"/>
    </row>
    <row r="26" ht="15.75" customHeight="1">
      <c r="A26" s="16"/>
      <c r="B26" s="16" t="s">
        <v>34</v>
      </c>
      <c r="C26" s="16" t="s">
        <v>79</v>
      </c>
      <c r="D26" s="17">
        <v>3.0</v>
      </c>
      <c r="E26" s="17">
        <v>2.0</v>
      </c>
      <c r="F26" s="19">
        <v>7.0</v>
      </c>
      <c r="G26" s="35"/>
      <c r="H26" s="35" t="str">
        <f t="array" ref="H26">IF($G26="","", ROUNDDOWN($G26/INDEX('RPE Chart'!$D$4:$R$14,MATCH($F26,'RPE Chart'!$C$4:$C$14,0),MATCH($D26,'RPE Chart'!$D$3:$R$3,0)),0))</f>
        <v/>
      </c>
      <c r="I26" s="36"/>
    </row>
    <row r="27" ht="15.75" customHeight="1">
      <c r="A27" s="16"/>
      <c r="B27" s="16" t="s">
        <v>36</v>
      </c>
      <c r="C27" s="16" t="s">
        <v>80</v>
      </c>
      <c r="D27" s="17">
        <v>5.0</v>
      </c>
      <c r="E27" s="17">
        <v>2.0</v>
      </c>
      <c r="F27" s="19">
        <v>7.0</v>
      </c>
      <c r="G27" s="35"/>
      <c r="H27" s="35" t="str">
        <f t="array" ref="H27">IF($G27="","", ROUNDDOWN($G27/INDEX('RPE Chart'!$D$4:$R$14,MATCH($F27,'RPE Chart'!$C$4:$C$14,0),MATCH($D27,'RPE Chart'!$D$3:$R$3,0)),0))</f>
        <v/>
      </c>
      <c r="I27" s="36"/>
    </row>
    <row r="28" ht="15.75" customHeight="1">
      <c r="A28" s="16"/>
      <c r="B28" s="16" t="s">
        <v>38</v>
      </c>
      <c r="C28" s="16" t="s">
        <v>81</v>
      </c>
      <c r="D28" s="17">
        <v>8.0</v>
      </c>
      <c r="E28" s="17">
        <v>2.0</v>
      </c>
      <c r="F28" s="19">
        <v>7.0</v>
      </c>
      <c r="G28" s="35"/>
      <c r="H28" s="35" t="str">
        <f t="array" ref="H28">IF($G28="","", ROUNDDOWN($G28/INDEX('RPE Chart'!$D$4:$R$14,MATCH($F28,'RPE Chart'!$C$4:$C$14,0),MATCH($D28,'RPE Chart'!$D$3:$R$3,0)),0))</f>
        <v/>
      </c>
      <c r="I28" s="36"/>
    </row>
    <row r="29" ht="15.75" customHeight="1">
      <c r="A29" s="16"/>
      <c r="B29" s="16" t="s">
        <v>40</v>
      </c>
      <c r="C29" s="16" t="s">
        <v>82</v>
      </c>
      <c r="D29" s="17">
        <v>5.0</v>
      </c>
      <c r="E29" s="17">
        <v>2.0</v>
      </c>
      <c r="F29" s="19">
        <v>7.0</v>
      </c>
      <c r="G29" s="35"/>
      <c r="H29" s="35" t="str">
        <f t="array" ref="H29">IF($G29="","", ROUNDDOWN($G29/INDEX('RPE Chart'!$D$4:$R$14,MATCH($F29,'RPE Chart'!$C$4:$C$14,0),MATCH($D29,'RPE Chart'!$D$3:$R$3,0)),0))</f>
        <v/>
      </c>
      <c r="I29" s="36"/>
    </row>
    <row r="30" ht="15.75" customHeight="1"/>
    <row r="31" ht="15.75" customHeight="1"/>
    <row r="32" ht="15.75" customHeight="1"/>
    <row r="33" ht="15.75" customHeight="1">
      <c r="B33" s="32"/>
    </row>
    <row r="34" ht="15.75" customHeight="1">
      <c r="B34" s="32"/>
    </row>
    <row r="35" ht="15.75" customHeight="1">
      <c r="B35" s="3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E3:G3"/>
    <mergeCell ref="E4:G4"/>
    <mergeCell ref="E5:G5"/>
    <mergeCell ref="E6:G6"/>
  </mergeCell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" width="23.63"/>
    <col customWidth="1" min="3" max="3" width="18.63"/>
    <col customWidth="1" min="4" max="5" width="12.63"/>
    <col customWidth="1" min="6" max="6" width="17.13"/>
    <col customWidth="1" min="8" max="9" width="26.5"/>
  </cols>
  <sheetData>
    <row r="1" ht="60.75" customHeight="1">
      <c r="A1" s="26" t="s">
        <v>52</v>
      </c>
      <c r="B1" s="1"/>
    </row>
    <row r="2" ht="15.75" customHeight="1">
      <c r="A2" s="27" t="s">
        <v>56</v>
      </c>
      <c r="B2" s="28"/>
      <c r="C2" s="29"/>
      <c r="D2" s="29"/>
      <c r="E2" s="28"/>
      <c r="F2" s="28"/>
      <c r="G2" s="28"/>
    </row>
    <row r="3" ht="15.75" customHeight="1">
      <c r="B3" s="28" t="s">
        <v>10</v>
      </c>
      <c r="C3" s="29" t="s">
        <v>57</v>
      </c>
      <c r="D3" s="29" t="s">
        <v>58</v>
      </c>
      <c r="E3" s="28" t="s">
        <v>59</v>
      </c>
    </row>
    <row r="4" ht="15.75" customHeight="1">
      <c r="B4" s="30" t="s">
        <v>60</v>
      </c>
      <c r="C4" s="31">
        <v>2.0</v>
      </c>
      <c r="D4" s="31">
        <v>10.0</v>
      </c>
      <c r="E4" s="32" t="s">
        <v>61</v>
      </c>
    </row>
    <row r="5" ht="15.75" customHeight="1">
      <c r="B5" s="22" t="s">
        <v>62</v>
      </c>
      <c r="C5" s="31">
        <v>2.0</v>
      </c>
      <c r="D5" s="31">
        <v>10.0</v>
      </c>
      <c r="E5" s="30" t="s">
        <v>63</v>
      </c>
    </row>
    <row r="6" ht="15.75" customHeight="1">
      <c r="B6" s="22" t="s">
        <v>31</v>
      </c>
      <c r="C6" s="31">
        <v>2.0</v>
      </c>
      <c r="D6" s="31">
        <v>10.0</v>
      </c>
      <c r="E6" s="32" t="s">
        <v>64</v>
      </c>
    </row>
    <row r="7" ht="15.75" customHeight="1">
      <c r="B7" s="22"/>
      <c r="C7" s="31"/>
      <c r="D7" s="31"/>
      <c r="E7" s="32"/>
      <c r="F7" s="32"/>
      <c r="G7" s="32"/>
    </row>
    <row r="8" ht="15.75" customHeight="1">
      <c r="B8" s="22"/>
      <c r="C8" s="31"/>
      <c r="D8" s="31"/>
      <c r="E8" s="32"/>
      <c r="F8" s="32"/>
      <c r="G8" s="32"/>
    </row>
    <row r="9" ht="15.75" customHeight="1">
      <c r="A9" s="27" t="s">
        <v>65</v>
      </c>
      <c r="B9" s="14" t="s">
        <v>10</v>
      </c>
      <c r="C9" s="14" t="s">
        <v>11</v>
      </c>
      <c r="D9" s="15" t="s">
        <v>13</v>
      </c>
      <c r="E9" s="15" t="s">
        <v>14</v>
      </c>
      <c r="F9" s="38" t="s">
        <v>66</v>
      </c>
      <c r="G9" s="15" t="s">
        <v>67</v>
      </c>
      <c r="H9" s="15" t="s">
        <v>19</v>
      </c>
      <c r="I9" s="14" t="s">
        <v>68</v>
      </c>
    </row>
    <row r="10" ht="15.75" customHeight="1">
      <c r="A10" s="16"/>
      <c r="B10" s="16" t="s">
        <v>22</v>
      </c>
      <c r="C10" s="16" t="s">
        <v>69</v>
      </c>
      <c r="D10" s="17">
        <v>3.0</v>
      </c>
      <c r="E10" s="17">
        <v>1.0</v>
      </c>
      <c r="F10" s="19">
        <v>6.0</v>
      </c>
      <c r="G10" s="35">
        <f t="array" ref="G10">IFERROR(MROUND(INDEX('Program Master'!$E$1:$J$162,MATCH($A$1&amp;$A$9&amp;$B10,'Program Master'!$E$1:$E$162,0),6),1.25),"")</f>
        <v>0</v>
      </c>
      <c r="H10" s="35">
        <f t="array" ref="H10">IF($G10="","", ROUNDDOWN($G10/INDEX('RPE Chart'!$D$4:$R$14,MATCH($F10,'RPE Chart'!$C$4:$C$14,0),MATCH($D10,'RPE Chart'!$D$3:$R$3,0)),0))</f>
        <v>0</v>
      </c>
      <c r="I10" s="36"/>
    </row>
    <row r="11" ht="15.75" customHeight="1">
      <c r="A11" s="16"/>
      <c r="B11" s="16" t="s">
        <v>24</v>
      </c>
      <c r="C11" s="16" t="s">
        <v>71</v>
      </c>
      <c r="D11" s="17">
        <v>3.0</v>
      </c>
      <c r="E11" s="17">
        <v>3.0</v>
      </c>
      <c r="F11" s="19">
        <v>8.5</v>
      </c>
      <c r="G11" s="17">
        <f t="array" ref="G11">IFERROR(INDEX('Program Master'!$E$1:$J$162,MATCH($A$1&amp;$A$9&amp;$B11,'Program Master'!$E$1:$E$162,0),6),"")</f>
        <v>0</v>
      </c>
      <c r="H11" s="35">
        <f t="array" ref="H11">IF($G11="","", ROUNDDOWN($G11/INDEX('RPE Chart'!$D$4:$R$14,MATCH($F11,'RPE Chart'!$C$4:$C$14,0),MATCH($D11,'RPE Chart'!$D$3:$R$3,0)),0))</f>
        <v>0</v>
      </c>
      <c r="I11" s="36"/>
    </row>
    <row r="12" ht="15.75" customHeight="1">
      <c r="A12" s="16"/>
      <c r="B12" s="16"/>
      <c r="C12" s="16"/>
      <c r="D12" s="17"/>
      <c r="E12" s="17"/>
      <c r="F12" s="19"/>
      <c r="G12" s="17"/>
      <c r="H12" s="35"/>
      <c r="I12" s="36"/>
    </row>
    <row r="13" ht="15.75" customHeight="1">
      <c r="A13" s="16"/>
      <c r="B13" s="16"/>
      <c r="C13" s="16"/>
      <c r="D13" s="17"/>
      <c r="E13" s="17"/>
      <c r="F13" s="17"/>
      <c r="G13" s="17"/>
      <c r="H13" s="36"/>
      <c r="I13" s="36"/>
    </row>
    <row r="14" ht="15.75" customHeight="1">
      <c r="A14" s="16"/>
      <c r="B14" s="16"/>
      <c r="C14" s="16"/>
      <c r="D14" s="17"/>
      <c r="E14" s="17"/>
      <c r="F14" s="17"/>
      <c r="G14" s="17"/>
      <c r="H14" s="36"/>
      <c r="I14" s="36"/>
    </row>
    <row r="15" ht="15.75" customHeight="1">
      <c r="A15" s="16"/>
      <c r="B15" s="16"/>
      <c r="C15" s="16"/>
      <c r="D15" s="17"/>
      <c r="E15" s="17"/>
      <c r="F15" s="17"/>
      <c r="G15" s="17"/>
      <c r="H15" s="36"/>
      <c r="I15" s="36"/>
    </row>
    <row r="16" ht="15.75" customHeight="1">
      <c r="A16" s="16"/>
      <c r="B16" s="16"/>
      <c r="C16" s="16"/>
      <c r="D16" s="17"/>
      <c r="E16" s="17"/>
      <c r="F16" s="17"/>
      <c r="G16" s="17"/>
      <c r="H16" s="36"/>
      <c r="I16" s="36"/>
    </row>
    <row r="17" ht="15.75" customHeight="1">
      <c r="A17" s="27" t="s">
        <v>73</v>
      </c>
      <c r="B17" s="14" t="s">
        <v>10</v>
      </c>
      <c r="C17" s="14" t="s">
        <v>11</v>
      </c>
      <c r="D17" s="15" t="s">
        <v>13</v>
      </c>
      <c r="E17" s="15" t="s">
        <v>14</v>
      </c>
      <c r="F17" s="15" t="s">
        <v>66</v>
      </c>
      <c r="G17" s="15" t="s">
        <v>67</v>
      </c>
      <c r="H17" s="15" t="s">
        <v>19</v>
      </c>
      <c r="I17" s="14" t="s">
        <v>68</v>
      </c>
    </row>
    <row r="18" ht="15.75" customHeight="1">
      <c r="A18" s="16"/>
      <c r="B18" s="16" t="s">
        <v>28</v>
      </c>
      <c r="C18" s="16" t="s">
        <v>74</v>
      </c>
      <c r="D18" s="17">
        <v>1.0</v>
      </c>
      <c r="E18" s="17">
        <v>2.0</v>
      </c>
      <c r="F18" s="19">
        <v>6.0</v>
      </c>
      <c r="G18" s="17"/>
      <c r="H18" s="35" t="str">
        <f t="array" ref="H18">IF($G18="","", ROUNDDOWN($G18/INDEX('RPE Chart'!$D$4:$R$14,MATCH($F18,'RPE Chart'!$C$4:$C$14,0),MATCH($D18,'RPE Chart'!$D$3:$R$3,0)),0))</f>
        <v/>
      </c>
      <c r="I18" s="36" t="s">
        <v>75</v>
      </c>
    </row>
    <row r="19" ht="15.75" customHeight="1">
      <c r="A19" s="16"/>
      <c r="B19" s="16" t="s">
        <v>24</v>
      </c>
      <c r="C19" s="16"/>
      <c r="D19" s="17">
        <v>1.0</v>
      </c>
      <c r="E19" s="17">
        <v>1.0</v>
      </c>
      <c r="F19" s="19">
        <v>8.0</v>
      </c>
      <c r="G19" s="17">
        <f t="array" ref="G19">IFERROR(INDEX('Program Master'!$E$1:$J$162,MATCH($A$1&amp;$A$17&amp;$B19,'Program Master'!$E$1:$E$162,0),6),"")</f>
        <v>0</v>
      </c>
      <c r="H19" s="35">
        <f t="array" ref="H19">IF($G19="","", ROUNDDOWN($G19/INDEX('RPE Chart'!$D$4:$R$14,MATCH($F19,'RPE Chart'!$C$4:$C$14,0),MATCH($D19,'RPE Chart'!$D$3:$R$3,0)),0))</f>
        <v>0</v>
      </c>
      <c r="I19" s="36"/>
    </row>
    <row r="20" ht="15.75" customHeight="1">
      <c r="A20" s="16"/>
      <c r="B20" s="16"/>
      <c r="C20" s="16"/>
      <c r="D20" s="17"/>
      <c r="E20" s="17"/>
      <c r="F20" s="17"/>
      <c r="G20" s="17"/>
      <c r="H20" s="36"/>
      <c r="I20" s="36"/>
    </row>
    <row r="21" ht="15.75" customHeight="1">
      <c r="A21" s="16"/>
      <c r="B21" s="16"/>
      <c r="C21" s="16"/>
      <c r="D21" s="17"/>
      <c r="E21" s="17"/>
      <c r="F21" s="17"/>
      <c r="G21" s="17"/>
      <c r="H21" s="36"/>
      <c r="I21" s="36"/>
    </row>
    <row r="22" ht="15.75" customHeight="1"/>
    <row r="23" ht="15.75" customHeight="1"/>
    <row r="24" ht="15.75" customHeight="1">
      <c r="A24" s="27" t="s">
        <v>85</v>
      </c>
      <c r="B24" s="14" t="s">
        <v>10</v>
      </c>
      <c r="C24" s="14" t="s">
        <v>11</v>
      </c>
      <c r="D24" s="15" t="s">
        <v>13</v>
      </c>
      <c r="E24" s="15" t="s">
        <v>14</v>
      </c>
      <c r="F24" s="15" t="s">
        <v>16</v>
      </c>
      <c r="G24" s="15" t="s">
        <v>67</v>
      </c>
      <c r="H24" s="15" t="s">
        <v>19</v>
      </c>
      <c r="I24" s="14" t="s">
        <v>68</v>
      </c>
    </row>
    <row r="25" ht="15.75" customHeight="1">
      <c r="A25" s="16"/>
      <c r="B25" s="16" t="s">
        <v>22</v>
      </c>
      <c r="C25" s="16"/>
      <c r="D25" s="17"/>
      <c r="E25" s="17"/>
      <c r="F25" s="19"/>
      <c r="G25" s="17"/>
      <c r="H25" s="35" t="str">
        <f t="array" ref="H25">IF($G25="","", ROUNDDOWN($G25/INDEX('RPE Chart'!$D$4:$R$14,MATCH($F25,'RPE Chart'!$C$4:$C$14,0),MATCH($D25,'RPE Chart'!$D$3:$R$3,0)),0))</f>
        <v/>
      </c>
      <c r="I25" s="36"/>
    </row>
    <row r="26" ht="15.75" customHeight="1">
      <c r="A26" s="16"/>
      <c r="B26" s="16" t="s">
        <v>24</v>
      </c>
      <c r="C26" s="16"/>
      <c r="D26" s="17"/>
      <c r="E26" s="17"/>
      <c r="F26" s="19"/>
      <c r="G26" s="17"/>
      <c r="H26" s="35" t="str">
        <f t="array" ref="H26">IF($G26="","", ROUNDDOWN($G26/INDEX('RPE Chart'!$D$4:$R$14,MATCH($F26,'RPE Chart'!$C$4:$C$14,0),MATCH($D26,'RPE Chart'!$D$3:$R$3,0)),0))</f>
        <v/>
      </c>
      <c r="I26" s="36"/>
    </row>
    <row r="27" ht="15.75" customHeight="1">
      <c r="A27" s="16"/>
      <c r="B27" s="16" t="s">
        <v>33</v>
      </c>
      <c r="C27" s="16"/>
      <c r="D27" s="17"/>
      <c r="E27" s="17"/>
      <c r="F27" s="19"/>
      <c r="G27" s="17"/>
      <c r="H27" s="35" t="str">
        <f t="array" ref="H27">IF($G27="","", ROUNDDOWN($G27/INDEX('RPE Chart'!$D$4:$R$14,MATCH($F27,'RPE Chart'!$C$4:$C$14,0),MATCH($D27,'RPE Chart'!$D$3:$R$3,0)),0))</f>
        <v/>
      </c>
      <c r="I27" s="36"/>
    </row>
    <row r="28" ht="15.75" customHeight="1">
      <c r="A28" s="16"/>
      <c r="B28" s="16"/>
      <c r="C28" s="16"/>
      <c r="D28" s="17"/>
      <c r="E28" s="17"/>
      <c r="F28" s="17"/>
      <c r="G28" s="17"/>
      <c r="H28" s="36"/>
      <c r="I28" s="36"/>
    </row>
    <row r="29" ht="15.75" customHeight="1">
      <c r="D29" s="7"/>
      <c r="E29" s="7"/>
      <c r="F29" s="7"/>
    </row>
    <row r="30" ht="15.75" customHeight="1"/>
    <row r="31" ht="15.75" customHeight="1">
      <c r="B31" s="32"/>
    </row>
    <row r="32" ht="15.75" customHeight="1">
      <c r="B32" s="32"/>
    </row>
    <row r="33" ht="15.75" customHeight="1">
      <c r="B33" s="32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E3:G3"/>
    <mergeCell ref="E4:G4"/>
    <mergeCell ref="E5:G5"/>
    <mergeCell ref="E6:G6"/>
  </mergeCell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4.38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.75"/>
    <col customWidth="1" min="2" max="2" width="3.0"/>
    <col customWidth="1" min="3" max="3" width="18.0"/>
    <col customWidth="1" min="4" max="20" width="14.38"/>
  </cols>
  <sheetData>
    <row r="1" ht="70.5" customHeight="1">
      <c r="A1" s="39"/>
    </row>
    <row r="2" ht="15.75" customHeight="1">
      <c r="E2" s="40">
        <f t="shared" ref="E2:O2" si="1">D4-E4</f>
        <v>0.05</v>
      </c>
      <c r="F2" s="40">
        <f t="shared" si="1"/>
        <v>0.028</v>
      </c>
      <c r="G2" s="41">
        <f t="shared" si="1"/>
        <v>0.03</v>
      </c>
      <c r="H2" s="41">
        <f t="shared" si="1"/>
        <v>0.029</v>
      </c>
      <c r="I2" s="41">
        <f t="shared" si="1"/>
        <v>0.026</v>
      </c>
      <c r="J2" s="41">
        <f t="shared" si="1"/>
        <v>0.026</v>
      </c>
      <c r="K2" s="41">
        <f t="shared" si="1"/>
        <v>0.025</v>
      </c>
      <c r="L2" s="41">
        <f t="shared" si="1"/>
        <v>0.024</v>
      </c>
      <c r="M2" s="41">
        <f t="shared" si="1"/>
        <v>0.023</v>
      </c>
      <c r="N2" s="41">
        <f t="shared" si="1"/>
        <v>0.032</v>
      </c>
      <c r="O2" s="41">
        <f t="shared" si="1"/>
        <v>0.027</v>
      </c>
    </row>
    <row r="3" ht="43.5" customHeight="1">
      <c r="B3" s="42"/>
      <c r="C3" s="43" t="s">
        <v>86</v>
      </c>
      <c r="D3" s="44">
        <v>1.0</v>
      </c>
      <c r="E3" s="44">
        <v>2.0</v>
      </c>
      <c r="F3" s="44">
        <v>3.0</v>
      </c>
      <c r="G3" s="44">
        <v>4.0</v>
      </c>
      <c r="H3" s="44">
        <v>5.0</v>
      </c>
      <c r="I3" s="44">
        <v>6.0</v>
      </c>
      <c r="J3" s="44">
        <v>7.0</v>
      </c>
      <c r="K3" s="44">
        <v>8.0</v>
      </c>
      <c r="L3" s="44">
        <v>9.0</v>
      </c>
      <c r="M3" s="44">
        <v>10.0</v>
      </c>
      <c r="N3" s="44">
        <v>11.0</v>
      </c>
      <c r="O3" s="44">
        <v>12.0</v>
      </c>
      <c r="P3" s="44">
        <v>13.0</v>
      </c>
      <c r="Q3" s="44">
        <v>14.0</v>
      </c>
      <c r="R3" s="44">
        <v>15.0</v>
      </c>
      <c r="S3" s="44"/>
      <c r="T3" s="44"/>
    </row>
    <row r="4" ht="43.5" customHeight="1">
      <c r="B4" s="45"/>
      <c r="C4" s="46">
        <v>10.0</v>
      </c>
      <c r="D4" s="47">
        <v>1.0</v>
      </c>
      <c r="E4" s="48">
        <v>0.95</v>
      </c>
      <c r="F4" s="49">
        <v>0.922</v>
      </c>
      <c r="G4" s="49">
        <v>0.892</v>
      </c>
      <c r="H4" s="49">
        <v>0.863</v>
      </c>
      <c r="I4" s="49">
        <v>0.837</v>
      </c>
      <c r="J4" s="49">
        <v>0.811</v>
      </c>
      <c r="K4" s="49">
        <v>0.786</v>
      </c>
      <c r="L4" s="49">
        <v>0.762</v>
      </c>
      <c r="M4" s="49">
        <v>0.739</v>
      </c>
      <c r="N4" s="49">
        <v>0.707</v>
      </c>
      <c r="O4" s="47">
        <v>0.68</v>
      </c>
      <c r="P4" s="47">
        <v>0.653</v>
      </c>
      <c r="Q4" s="47">
        <v>0.626</v>
      </c>
      <c r="R4" s="47">
        <v>0.599</v>
      </c>
    </row>
    <row r="5" ht="43.5" customHeight="1">
      <c r="B5" s="42"/>
      <c r="C5" s="46">
        <v>9.5</v>
      </c>
      <c r="D5" s="50">
        <v>0.978</v>
      </c>
      <c r="E5" s="51">
        <v>0.939</v>
      </c>
      <c r="F5" s="51">
        <v>0.907</v>
      </c>
      <c r="G5" s="51">
        <v>0.878</v>
      </c>
      <c r="H5" s="52">
        <v>0.85</v>
      </c>
      <c r="I5" s="51">
        <v>0.824</v>
      </c>
      <c r="J5" s="51">
        <v>0.799</v>
      </c>
      <c r="K5" s="51">
        <v>0.774</v>
      </c>
      <c r="L5" s="51">
        <v>0.751</v>
      </c>
      <c r="M5" s="51">
        <v>0.723</v>
      </c>
      <c r="N5" s="51">
        <v>0.694</v>
      </c>
      <c r="O5" s="51">
        <v>0.667</v>
      </c>
      <c r="P5" s="51">
        <v>0.6395</v>
      </c>
      <c r="Q5" s="51">
        <v>0.6125</v>
      </c>
      <c r="R5" s="51">
        <v>0.5855</v>
      </c>
    </row>
    <row r="6" ht="43.5" customHeight="1">
      <c r="B6" s="42"/>
      <c r="C6" s="46">
        <v>9.0</v>
      </c>
      <c r="D6" s="53">
        <v>0.955</v>
      </c>
      <c r="E6" s="53">
        <v>0.922</v>
      </c>
      <c r="F6" s="54">
        <v>0.892</v>
      </c>
      <c r="G6" s="54">
        <v>0.863</v>
      </c>
      <c r="H6" s="54">
        <v>0.837</v>
      </c>
      <c r="I6" s="54">
        <v>0.811</v>
      </c>
      <c r="J6" s="54">
        <v>0.786</v>
      </c>
      <c r="K6" s="54">
        <v>0.762</v>
      </c>
      <c r="L6" s="54">
        <v>0.739</v>
      </c>
      <c r="M6" s="54">
        <v>0.707</v>
      </c>
      <c r="N6" s="55">
        <v>0.68</v>
      </c>
      <c r="O6" s="54">
        <v>0.653</v>
      </c>
      <c r="P6" s="54">
        <v>0.626</v>
      </c>
      <c r="Q6" s="54">
        <v>0.599</v>
      </c>
      <c r="R6" s="54">
        <v>0.572</v>
      </c>
    </row>
    <row r="7" ht="43.5" customHeight="1">
      <c r="B7" s="42"/>
      <c r="C7" s="46">
        <v>8.5</v>
      </c>
      <c r="D7" s="56">
        <v>0.939</v>
      </c>
      <c r="E7" s="56">
        <v>0.907</v>
      </c>
      <c r="F7" s="56">
        <v>0.878</v>
      </c>
      <c r="G7" s="57">
        <v>0.85</v>
      </c>
      <c r="H7" s="56">
        <v>0.824</v>
      </c>
      <c r="I7" s="56">
        <v>0.799</v>
      </c>
      <c r="J7" s="56">
        <v>0.774</v>
      </c>
      <c r="K7" s="56">
        <v>0.751</v>
      </c>
      <c r="L7" s="56">
        <v>0.723</v>
      </c>
      <c r="M7" s="56">
        <v>0.694</v>
      </c>
      <c r="N7" s="56">
        <v>0.667</v>
      </c>
      <c r="O7" s="57">
        <v>0.64</v>
      </c>
      <c r="P7" s="57">
        <v>0.6125</v>
      </c>
      <c r="Q7" s="57">
        <v>0.5855</v>
      </c>
      <c r="R7" s="57">
        <v>0.5585</v>
      </c>
    </row>
    <row r="8" ht="43.5" customHeight="1">
      <c r="B8" s="42"/>
      <c r="C8" s="46">
        <v>8.0</v>
      </c>
      <c r="D8" s="58">
        <v>0.922</v>
      </c>
      <c r="E8" s="58">
        <v>0.892</v>
      </c>
      <c r="F8" s="58">
        <v>0.863</v>
      </c>
      <c r="G8" s="58">
        <v>0.837</v>
      </c>
      <c r="H8" s="58">
        <v>0.811</v>
      </c>
      <c r="I8" s="58">
        <v>0.786</v>
      </c>
      <c r="J8" s="58">
        <v>0.762</v>
      </c>
      <c r="K8" s="58">
        <v>0.739</v>
      </c>
      <c r="L8" s="58">
        <v>0.707</v>
      </c>
      <c r="M8" s="59">
        <v>0.68</v>
      </c>
      <c r="N8" s="58">
        <v>0.653</v>
      </c>
      <c r="O8" s="58">
        <v>0.626</v>
      </c>
      <c r="P8" s="58">
        <v>0.599</v>
      </c>
      <c r="Q8" s="58">
        <v>0.572</v>
      </c>
      <c r="R8" s="58">
        <v>0.545</v>
      </c>
    </row>
    <row r="9" ht="43.5" customHeight="1">
      <c r="B9" s="42"/>
      <c r="C9" s="46">
        <v>7.5</v>
      </c>
      <c r="D9" s="60">
        <v>0.907</v>
      </c>
      <c r="E9" s="60">
        <v>0.878</v>
      </c>
      <c r="F9" s="61">
        <v>0.85</v>
      </c>
      <c r="G9" s="60">
        <v>0.824</v>
      </c>
      <c r="H9" s="60">
        <v>0.799</v>
      </c>
      <c r="I9" s="60">
        <v>0.774</v>
      </c>
      <c r="J9" s="60">
        <v>0.751</v>
      </c>
      <c r="K9" s="60">
        <v>0.723</v>
      </c>
      <c r="L9" s="60">
        <v>0.694</v>
      </c>
      <c r="M9" s="60">
        <v>0.667</v>
      </c>
      <c r="N9" s="61">
        <v>0.64</v>
      </c>
      <c r="O9" s="60">
        <v>0.613</v>
      </c>
      <c r="P9" s="60">
        <v>0.5855</v>
      </c>
      <c r="Q9" s="60">
        <v>0.5585</v>
      </c>
      <c r="R9" s="60">
        <v>0.5315</v>
      </c>
    </row>
    <row r="10" ht="43.5" customHeight="1">
      <c r="B10" s="42"/>
      <c r="C10" s="46">
        <v>7.0</v>
      </c>
      <c r="D10" s="62">
        <v>0.892</v>
      </c>
      <c r="E10" s="62">
        <v>0.863</v>
      </c>
      <c r="F10" s="62">
        <v>0.837</v>
      </c>
      <c r="G10" s="62">
        <v>0.811</v>
      </c>
      <c r="H10" s="62">
        <v>0.786</v>
      </c>
      <c r="I10" s="62">
        <v>0.762</v>
      </c>
      <c r="J10" s="62">
        <v>0.739</v>
      </c>
      <c r="K10" s="62">
        <v>0.707</v>
      </c>
      <c r="L10" s="63">
        <v>0.68</v>
      </c>
      <c r="M10" s="62">
        <v>0.653</v>
      </c>
      <c r="N10" s="62">
        <v>0.626</v>
      </c>
      <c r="O10" s="62">
        <v>0.599</v>
      </c>
      <c r="P10" s="62">
        <v>0.572</v>
      </c>
      <c r="Q10" s="62">
        <v>0.545</v>
      </c>
      <c r="R10" s="62">
        <v>0.518</v>
      </c>
    </row>
    <row r="11" ht="43.5" customHeight="1">
      <c r="B11" s="42"/>
      <c r="C11" s="46">
        <v>6.5</v>
      </c>
      <c r="D11" s="64">
        <v>0.878</v>
      </c>
      <c r="E11" s="65">
        <v>0.85</v>
      </c>
      <c r="F11" s="64">
        <v>0.824</v>
      </c>
      <c r="G11" s="64">
        <v>0.799</v>
      </c>
      <c r="H11" s="64">
        <v>0.774</v>
      </c>
      <c r="I11" s="64">
        <v>0.751</v>
      </c>
      <c r="J11" s="64">
        <v>0.723</v>
      </c>
      <c r="K11" s="64">
        <v>0.694</v>
      </c>
      <c r="L11" s="64">
        <v>0.667</v>
      </c>
      <c r="M11" s="65">
        <v>0.64</v>
      </c>
      <c r="N11" s="64">
        <v>0.613</v>
      </c>
      <c r="O11" s="64">
        <v>0.586</v>
      </c>
      <c r="P11" s="64">
        <v>0.5585</v>
      </c>
      <c r="Q11" s="64">
        <v>0.5315</v>
      </c>
      <c r="R11" s="64">
        <v>0.5045</v>
      </c>
    </row>
    <row r="12" ht="43.5" customHeight="1">
      <c r="B12" s="42"/>
      <c r="C12" s="46">
        <v>6.0</v>
      </c>
      <c r="D12" s="64">
        <v>0.863</v>
      </c>
      <c r="E12" s="64">
        <v>0.837</v>
      </c>
      <c r="F12" s="64">
        <v>0.811</v>
      </c>
      <c r="G12" s="64">
        <v>0.786</v>
      </c>
      <c r="H12" s="64">
        <v>0.762</v>
      </c>
      <c r="I12" s="64">
        <v>0.739</v>
      </c>
      <c r="J12" s="64">
        <v>0.707</v>
      </c>
      <c r="K12" s="65">
        <v>0.68</v>
      </c>
      <c r="L12" s="64">
        <v>0.653</v>
      </c>
      <c r="M12" s="64">
        <v>0.626</v>
      </c>
      <c r="N12" s="64">
        <v>0.599</v>
      </c>
      <c r="O12" s="64">
        <v>0.574</v>
      </c>
      <c r="P12" s="64">
        <v>0.545</v>
      </c>
      <c r="Q12" s="64">
        <v>0.518</v>
      </c>
      <c r="R12" s="64">
        <v>0.491</v>
      </c>
    </row>
    <row r="13" ht="43.5" customHeight="1">
      <c r="B13" s="42"/>
      <c r="C13" s="46">
        <v>5.5</v>
      </c>
      <c r="D13" s="66">
        <v>0.85</v>
      </c>
      <c r="E13" s="66">
        <v>0.824</v>
      </c>
      <c r="F13" s="66">
        <v>0.7985</v>
      </c>
      <c r="G13" s="66">
        <v>0.774</v>
      </c>
      <c r="H13" s="66">
        <v>0.7505</v>
      </c>
      <c r="I13" s="66">
        <v>0.723</v>
      </c>
      <c r="J13" s="66">
        <v>0.6935</v>
      </c>
      <c r="K13" s="67">
        <v>0.6665</v>
      </c>
      <c r="L13" s="66">
        <v>0.6395</v>
      </c>
      <c r="M13" s="66">
        <v>0.6125</v>
      </c>
      <c r="N13" s="66">
        <v>0.5855</v>
      </c>
      <c r="O13" s="66">
        <v>0.5585</v>
      </c>
      <c r="P13" s="66">
        <v>0.5315</v>
      </c>
      <c r="Q13" s="66">
        <v>0.5045</v>
      </c>
      <c r="R13" s="66">
        <v>0.4775</v>
      </c>
    </row>
    <row r="14" ht="43.5" customHeight="1">
      <c r="B14" s="42"/>
      <c r="C14" s="46">
        <v>5.0</v>
      </c>
      <c r="D14" s="68">
        <v>0.837</v>
      </c>
      <c r="E14" s="68">
        <v>0.811</v>
      </c>
      <c r="F14" s="68">
        <v>0.786</v>
      </c>
      <c r="G14" s="68">
        <v>0.762</v>
      </c>
      <c r="H14" s="68">
        <v>0.739</v>
      </c>
      <c r="I14" s="68">
        <v>0.707</v>
      </c>
      <c r="J14" s="68">
        <v>0.68</v>
      </c>
      <c r="K14" s="69">
        <v>0.653</v>
      </c>
      <c r="L14" s="68">
        <v>0.626</v>
      </c>
      <c r="M14" s="68">
        <v>0.599</v>
      </c>
      <c r="N14" s="68">
        <v>0.572</v>
      </c>
      <c r="O14" s="68">
        <v>0.545</v>
      </c>
      <c r="P14" s="68">
        <v>0.518</v>
      </c>
      <c r="Q14" s="68">
        <v>0.491</v>
      </c>
      <c r="R14" s="68">
        <v>0.464</v>
      </c>
    </row>
    <row r="15" ht="15.75" customHeight="1">
      <c r="B15" s="42"/>
      <c r="C15" s="43"/>
      <c r="D15" s="1">
        <f t="shared" ref="D15:O15" si="2">slope(D4:D12,{10,9.5,9,8.5,8,7.5,7,6.5,6})</f>
        <v>0.03353333333</v>
      </c>
      <c r="E15" s="1">
        <f t="shared" si="2"/>
        <v>0.02886666667</v>
      </c>
      <c r="F15" s="1">
        <f t="shared" si="2"/>
        <v>0.0277</v>
      </c>
      <c r="G15" s="1">
        <f t="shared" si="2"/>
        <v>0.02636666667</v>
      </c>
      <c r="H15" s="1">
        <f t="shared" si="2"/>
        <v>0.0253</v>
      </c>
      <c r="I15" s="1">
        <f t="shared" si="2"/>
        <v>0.02446666667</v>
      </c>
      <c r="J15" s="1">
        <f t="shared" si="2"/>
        <v>0.02536666667</v>
      </c>
      <c r="K15" s="1">
        <f t="shared" si="2"/>
        <v>0.02673333333</v>
      </c>
      <c r="L15" s="1">
        <f t="shared" si="2"/>
        <v>0.02783333333</v>
      </c>
      <c r="M15" s="1">
        <f t="shared" si="2"/>
        <v>0.02786666667</v>
      </c>
      <c r="N15" s="1">
        <f t="shared" si="2"/>
        <v>0.027</v>
      </c>
      <c r="O15" s="1">
        <f t="shared" si="2"/>
        <v>0.02673333333</v>
      </c>
    </row>
    <row r="16" ht="15.75" customHeight="1">
      <c r="B16" s="42"/>
      <c r="C16" s="43"/>
      <c r="D16" s="1">
        <f t="shared" ref="D16:O16" si="3">INTERCEPT(D4:D12,{10,9.5,9,8.5,8,7.5,7,6.5,6})</f>
        <v>0.6577333333</v>
      </c>
      <c r="E16" s="1">
        <f t="shared" si="3"/>
        <v>0.6621777778</v>
      </c>
      <c r="F16" s="1">
        <f t="shared" si="3"/>
        <v>0.6432888889</v>
      </c>
      <c r="G16" s="1">
        <f t="shared" si="3"/>
        <v>0.6268444444</v>
      </c>
      <c r="H16" s="1">
        <f t="shared" si="3"/>
        <v>0.6093777778</v>
      </c>
      <c r="I16" s="1">
        <f t="shared" si="3"/>
        <v>0.5912666667</v>
      </c>
      <c r="J16" s="1">
        <f t="shared" si="3"/>
        <v>0.5584</v>
      </c>
      <c r="K16" s="1">
        <f t="shared" si="3"/>
        <v>0.5212444444</v>
      </c>
      <c r="L16" s="1">
        <f t="shared" si="3"/>
        <v>0.4857777778</v>
      </c>
      <c r="M16" s="1">
        <f t="shared" si="3"/>
        <v>0.4580666667</v>
      </c>
      <c r="N16" s="1">
        <f t="shared" si="3"/>
        <v>0.4372222222</v>
      </c>
      <c r="O16" s="1">
        <f t="shared" si="3"/>
        <v>0.4125777778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42.0" customHeight="1"/>
    <row r="24" ht="42.0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1"/>
  </mergeCells>
  <drawing r:id="rId1"/>
</worksheet>
</file>